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5796" yWindow="312" windowWidth="10908" windowHeight="8460"/>
  </bookViews>
  <sheets>
    <sheet name="ТИТУЛ" sheetId="8" r:id="rId1"/>
    <sheet name="СОСТОЯНИЕ" sheetId="9" r:id="rId2"/>
    <sheet name="1 ГОД" sheetId="16" r:id="rId3"/>
    <sheet name="2 ГОД" sheetId="51" r:id="rId4"/>
    <sheet name="3 ГОД" sheetId="52" r:id="rId5"/>
    <sheet name="ЗАКУПКИ" sheetId="3" r:id="rId6"/>
    <sheet name="СВР+ПНО" sheetId="4" r:id="rId7"/>
    <sheet name="ИНЫЕ ЦЕЛИ" sheetId="19" r:id="rId8"/>
    <sheet name="ЗАРПЛАТА" sheetId="25" r:id="rId9"/>
    <sheet name="КОМАНДИРОВКИ" sheetId="31" r:id="rId10"/>
    <sheet name="УХОД" sheetId="32" r:id="rId11"/>
    <sheet name="ВЗНОСЫ" sheetId="33" r:id="rId12"/>
    <sheet name="ВЫПЛАТЫ" sheetId="34" r:id="rId13"/>
    <sheet name="НАЛОГИ" sheetId="35" r:id="rId14"/>
    <sheet name="БЕЗВОЗМЕЗДНЫЕ" sheetId="36" r:id="rId15"/>
    <sheet name="ПРОЧИЕ" sheetId="37" r:id="rId16"/>
    <sheet name="СВЯЗЬ" sheetId="38" r:id="rId17"/>
    <sheet name="ТРАНСПОРТНЫЕ" sheetId="39" r:id="rId18"/>
    <sheet name="КОММУНАЛЬНЫЕ" sheetId="40" r:id="rId19"/>
    <sheet name="АРЕНДЫ" sheetId="41" r:id="rId20"/>
    <sheet name="СОДЕРЖАНИЕ ИМУЩЕСТВА" sheetId="42" r:id="rId21"/>
    <sheet name="ПРОЧИХ" sheetId="43" r:id="rId22"/>
    <sheet name="ОС МЗ" sheetId="44" r:id="rId23"/>
    <sheet name="учреждения" sheetId="17" state="veryHidden" r:id="rId24"/>
    <sheet name="КБК" sheetId="18" state="veryHidden" r:id="rId25"/>
  </sheets>
  <definedNames>
    <definedName name="_xlnm._FilterDatabase" localSheetId="24" hidden="1">КБК!$A$4:$H$1337</definedName>
    <definedName name="_xlnm.Print_Titles" localSheetId="2">'1 ГОД'!$2:$5</definedName>
    <definedName name="_xlnm.Print_Titles" localSheetId="3">'2 ГОД'!$2:$5</definedName>
    <definedName name="_xlnm.Print_Titles" localSheetId="4">'3 ГОД'!$2:$5</definedName>
    <definedName name="_xlnm.Print_Titles" localSheetId="7">'ИНЫЕ ЦЕЛИ'!$24:$26</definedName>
    <definedName name="_xlnm.Print_Titles" localSheetId="1">СОСТОЯНИЕ!$3:$3</definedName>
    <definedName name="_xlnm.Print_Area" localSheetId="2">'1 ГОД'!$A$1:$K$400</definedName>
    <definedName name="_xlnm.Print_Area" localSheetId="3">'2 ГОД'!$A$1:$K$400</definedName>
    <definedName name="_xlnm.Print_Area" localSheetId="4">'3 ГОД'!$A$1:$K$400</definedName>
    <definedName name="_xlnm.Print_Area" localSheetId="19">АРЕНДЫ!$A$1:$E$39</definedName>
    <definedName name="_xlnm.Print_Area" localSheetId="14">БЕЗВОЗМЕЗДНЫЕ!$A$1:$E$39</definedName>
    <definedName name="_xlnm.Print_Area" localSheetId="11">ВЗНОСЫ!$A$1:$H$15</definedName>
    <definedName name="_xlnm.Print_Area" localSheetId="12">ВЫПЛАТЫ!$A$1:$E$39</definedName>
    <definedName name="_xlnm.Print_Area" localSheetId="5">ЗАКУПКИ!$A$1:$L$21</definedName>
    <definedName name="_xlnm.Print_Area" localSheetId="8">ЗАРПЛАТА!$A$1:$J$93</definedName>
    <definedName name="_xlnm.Print_Area" localSheetId="7">'ИНЫЕ ЦЕЛИ'!$A$1:$L$82</definedName>
    <definedName name="_xlnm.Print_Area" localSheetId="9">КОМАНДИРОВКИ!$A$1:$F$36</definedName>
    <definedName name="_xlnm.Print_Area" localSheetId="18">КОММУНАЛЬНЫЕ!$A$1:$F$39</definedName>
    <definedName name="_xlnm.Print_Area" localSheetId="13">НАЛОГИ!$A$1:$E$39</definedName>
    <definedName name="_xlnm.Print_Area" localSheetId="22">'ОС МЗ'!$A$1:$E$45</definedName>
    <definedName name="_xlnm.Print_Area" localSheetId="15">ПРОЧИЕ!$A$1:$E$39</definedName>
    <definedName name="_xlnm.Print_Area" localSheetId="21">ПРОЧИХ!$A$1:$D$39</definedName>
    <definedName name="_xlnm.Print_Area" localSheetId="6">'СВР+ПНО'!$A$1:$D$27</definedName>
    <definedName name="_xlnm.Print_Area" localSheetId="16">СВЯЗЬ!$A$1:$F$39</definedName>
    <definedName name="_xlnm.Print_Area" localSheetId="20">'СОДЕРЖАНИЕ ИМУЩЕСТВА'!$A$1:$E$39</definedName>
    <definedName name="_xlnm.Print_Area" localSheetId="1">СОСТОЯНИЕ!$A$1:$DD$22</definedName>
    <definedName name="_xlnm.Print_Area" localSheetId="0">ТИТУЛ!$A$1:$DD$54</definedName>
    <definedName name="_xlnm.Print_Area" localSheetId="17">ТРАНСПОРТНЫЕ!$A$1:$E$39</definedName>
    <definedName name="_xlnm.Print_Area" localSheetId="10">УХОД!$A$1:$F$36</definedName>
  </definedNames>
  <calcPr calcId="125725" fullPrecision="0"/>
</workbook>
</file>

<file path=xl/calcChain.xml><?xml version="1.0" encoding="utf-8"?>
<calcChain xmlns="http://schemas.openxmlformats.org/spreadsheetml/2006/main">
  <c r="D729" i="18"/>
  <c r="D732"/>
  <c r="D747"/>
  <c r="D746"/>
  <c r="D743"/>
  <c r="D980"/>
  <c r="D499"/>
  <c r="D490"/>
  <c r="D476"/>
  <c r="D961"/>
  <c r="D958"/>
  <c r="D473"/>
  <c r="D475"/>
  <c r="D960"/>
  <c r="D914"/>
  <c r="D395"/>
  <c r="D389"/>
  <c r="D910"/>
  <c r="D365"/>
  <c r="D371" l="1"/>
  <c r="D893"/>
  <c r="D894"/>
  <c r="D891"/>
  <c r="G40" i="52"/>
  <c r="H40"/>
  <c r="J40"/>
  <c r="K40"/>
  <c r="E88"/>
  <c r="E87"/>
  <c r="L86"/>
  <c r="K86"/>
  <c r="J86"/>
  <c r="I86"/>
  <c r="H86"/>
  <c r="G86"/>
  <c r="F86"/>
  <c r="E86"/>
  <c r="G40" i="51"/>
  <c r="H40"/>
  <c r="J40"/>
  <c r="E88"/>
  <c r="E87"/>
  <c r="L86"/>
  <c r="K86"/>
  <c r="J86"/>
  <c r="I86"/>
  <c r="H86"/>
  <c r="G86"/>
  <c r="F86"/>
  <c r="E86" s="1"/>
  <c r="G40" i="16"/>
  <c r="H40"/>
  <c r="J40"/>
  <c r="G86" l="1"/>
  <c r="H86"/>
  <c r="I86"/>
  <c r="J86"/>
  <c r="K86"/>
  <c r="F86"/>
  <c r="E86" s="1"/>
  <c r="E87"/>
  <c r="E88"/>
  <c r="L86"/>
  <c r="D83" i="18" l="1"/>
  <c r="D690"/>
  <c r="D696"/>
  <c r="D708"/>
  <c r="D674"/>
  <c r="D710"/>
  <c r="D676"/>
  <c r="D88"/>
  <c r="D695"/>
  <c r="D769"/>
  <c r="D763"/>
  <c r="D761"/>
  <c r="D137" l="1"/>
  <c r="D128"/>
  <c r="D740"/>
  <c r="D764"/>
  <c r="D1079" l="1"/>
  <c r="D1080"/>
  <c r="D1070"/>
  <c r="D1062"/>
  <c r="D1061"/>
  <c r="D1059"/>
  <c r="D991" l="1"/>
  <c r="D583"/>
  <c r="D580"/>
  <c r="D988"/>
  <c r="D582"/>
  <c r="D584"/>
  <c r="D990"/>
  <c r="D1008"/>
  <c r="D601"/>
  <c r="D600"/>
  <c r="D1007"/>
  <c r="A400" i="52" l="1"/>
  <c r="I398"/>
  <c r="E397"/>
  <c r="I394"/>
  <c r="E393"/>
  <c r="I392"/>
  <c r="E392"/>
  <c r="L391"/>
  <c r="E390"/>
  <c r="E389"/>
  <c r="E388"/>
  <c r="E387"/>
  <c r="E386"/>
  <c r="E385"/>
  <c r="E384"/>
  <c r="E383"/>
  <c r="E382"/>
  <c r="E381"/>
  <c r="E380"/>
  <c r="E379"/>
  <c r="E378"/>
  <c r="E377"/>
  <c r="E376"/>
  <c r="E375"/>
  <c r="E374"/>
  <c r="E373"/>
  <c r="L372"/>
  <c r="K372"/>
  <c r="J372"/>
  <c r="I372"/>
  <c r="H372"/>
  <c r="G372"/>
  <c r="F372"/>
  <c r="E371"/>
  <c r="E370"/>
  <c r="L369"/>
  <c r="K369"/>
  <c r="J369"/>
  <c r="I369"/>
  <c r="H369"/>
  <c r="G369"/>
  <c r="F369"/>
  <c r="E369" s="1"/>
  <c r="E368"/>
  <c r="E367"/>
  <c r="L366"/>
  <c r="K366"/>
  <c r="J366"/>
  <c r="I366"/>
  <c r="H366"/>
  <c r="G366"/>
  <c r="F366"/>
  <c r="E366" s="1"/>
  <c r="E365"/>
  <c r="E364"/>
  <c r="L363"/>
  <c r="K363"/>
  <c r="J363"/>
  <c r="J359" s="1"/>
  <c r="I363"/>
  <c r="H363"/>
  <c r="H359" s="1"/>
  <c r="G363"/>
  <c r="F363"/>
  <c r="E363" s="1"/>
  <c r="E362"/>
  <c r="E361"/>
  <c r="L360"/>
  <c r="K360"/>
  <c r="J360"/>
  <c r="I360"/>
  <c r="H360"/>
  <c r="G360"/>
  <c r="F360"/>
  <c r="E360" s="1"/>
  <c r="K359"/>
  <c r="I359"/>
  <c r="G359"/>
  <c r="E358"/>
  <c r="E357"/>
  <c r="E356"/>
  <c r="E355"/>
  <c r="E354"/>
  <c r="E353"/>
  <c r="E352"/>
  <c r="E351"/>
  <c r="E350"/>
  <c r="E349"/>
  <c r="L348"/>
  <c r="K348"/>
  <c r="J348"/>
  <c r="I348"/>
  <c r="H348"/>
  <c r="G348"/>
  <c r="F348"/>
  <c r="E348"/>
  <c r="E347"/>
  <c r="E346"/>
  <c r="E345"/>
  <c r="E344"/>
  <c r="E343"/>
  <c r="E342"/>
  <c r="E341"/>
  <c r="E340"/>
  <c r="E339"/>
  <c r="E338"/>
  <c r="L337"/>
  <c r="K337"/>
  <c r="J337"/>
  <c r="I337"/>
  <c r="H337"/>
  <c r="G337"/>
  <c r="F337"/>
  <c r="E337"/>
  <c r="E336"/>
  <c r="E335"/>
  <c r="E334"/>
  <c r="E333"/>
  <c r="E332"/>
  <c r="E331"/>
  <c r="E330"/>
  <c r="E329"/>
  <c r="E328"/>
  <c r="E327"/>
  <c r="L326"/>
  <c r="K326"/>
  <c r="J326"/>
  <c r="I326"/>
  <c r="H326"/>
  <c r="G326"/>
  <c r="F326"/>
  <c r="E326" s="1"/>
  <c r="E325"/>
  <c r="E324"/>
  <c r="E323"/>
  <c r="E322"/>
  <c r="E321"/>
  <c r="E320"/>
  <c r="E319"/>
  <c r="E318"/>
  <c r="E317"/>
  <c r="E316"/>
  <c r="E315"/>
  <c r="E314"/>
  <c r="E313"/>
  <c r="L312"/>
  <c r="K312"/>
  <c r="J312"/>
  <c r="I312"/>
  <c r="H312"/>
  <c r="G312"/>
  <c r="F312"/>
  <c r="F255" s="1"/>
  <c r="E312"/>
  <c r="E311"/>
  <c r="E310"/>
  <c r="E309"/>
  <c r="E308"/>
  <c r="E307"/>
  <c r="E306"/>
  <c r="E305"/>
  <c r="E304"/>
  <c r="E303"/>
  <c r="E302"/>
  <c r="E301"/>
  <c r="E300"/>
  <c r="E299"/>
  <c r="E298"/>
  <c r="E297"/>
  <c r="L296"/>
  <c r="K296"/>
  <c r="J296"/>
  <c r="I296"/>
  <c r="H296"/>
  <c r="G296"/>
  <c r="F296"/>
  <c r="E296"/>
  <c r="E295"/>
  <c r="E294"/>
  <c r="E293"/>
  <c r="E292"/>
  <c r="E291"/>
  <c r="E290"/>
  <c r="E289"/>
  <c r="E288"/>
  <c r="E287"/>
  <c r="E286"/>
  <c r="E285"/>
  <c r="E284"/>
  <c r="E283"/>
  <c r="E282"/>
  <c r="E281"/>
  <c r="E280"/>
  <c r="E279"/>
  <c r="L278"/>
  <c r="K278"/>
  <c r="J278"/>
  <c r="I278"/>
  <c r="H278"/>
  <c r="G278"/>
  <c r="F278"/>
  <c r="E278" s="1"/>
  <c r="E277"/>
  <c r="E276"/>
  <c r="E275"/>
  <c r="E274"/>
  <c r="E273"/>
  <c r="E272"/>
  <c r="E271"/>
  <c r="E270"/>
  <c r="E269"/>
  <c r="E268"/>
  <c r="L267"/>
  <c r="K267"/>
  <c r="J267"/>
  <c r="I267"/>
  <c r="H267"/>
  <c r="G267"/>
  <c r="F267"/>
  <c r="E267"/>
  <c r="E266"/>
  <c r="E265"/>
  <c r="E264"/>
  <c r="E263"/>
  <c r="E262"/>
  <c r="E261"/>
  <c r="E260"/>
  <c r="E259"/>
  <c r="E258"/>
  <c r="E257"/>
  <c r="L256"/>
  <c r="K256"/>
  <c r="K255" s="1"/>
  <c r="J256"/>
  <c r="I256"/>
  <c r="I255" s="1"/>
  <c r="H256"/>
  <c r="G256"/>
  <c r="G255" s="1"/>
  <c r="F256"/>
  <c r="E256"/>
  <c r="J255"/>
  <c r="H255"/>
  <c r="E254"/>
  <c r="E253"/>
  <c r="E252"/>
  <c r="E251"/>
  <c r="E250"/>
  <c r="E249"/>
  <c r="E248"/>
  <c r="E247"/>
  <c r="E246"/>
  <c r="E245"/>
  <c r="E244"/>
  <c r="E243"/>
  <c r="E242"/>
  <c r="E241"/>
  <c r="E240"/>
  <c r="E239"/>
  <c r="E238"/>
  <c r="E237"/>
  <c r="E236"/>
  <c r="E235"/>
  <c r="E234"/>
  <c r="L233"/>
  <c r="K233"/>
  <c r="J233"/>
  <c r="I233"/>
  <c r="H233"/>
  <c r="G233"/>
  <c r="F233"/>
  <c r="E233"/>
  <c r="E232"/>
  <c r="E231"/>
  <c r="E230"/>
  <c r="E229"/>
  <c r="E228"/>
  <c r="E227"/>
  <c r="E226"/>
  <c r="E225"/>
  <c r="E224"/>
  <c r="E223"/>
  <c r="E222"/>
  <c r="E221"/>
  <c r="E220"/>
  <c r="L219"/>
  <c r="K219"/>
  <c r="J219"/>
  <c r="I219"/>
  <c r="H219"/>
  <c r="G219"/>
  <c r="F219"/>
  <c r="E219"/>
  <c r="E218"/>
  <c r="E217"/>
  <c r="L216"/>
  <c r="K216"/>
  <c r="J216"/>
  <c r="I216"/>
  <c r="H216"/>
  <c r="G216"/>
  <c r="F216"/>
  <c r="E216"/>
  <c r="E215"/>
  <c r="E214"/>
  <c r="E213"/>
  <c r="E212"/>
  <c r="E211"/>
  <c r="E210"/>
  <c r="E209"/>
  <c r="E208"/>
  <c r="E207"/>
  <c r="E206"/>
  <c r="E205"/>
  <c r="E204"/>
  <c r="E203"/>
  <c r="E202"/>
  <c r="E201"/>
  <c r="E200"/>
  <c r="E199"/>
  <c r="E198"/>
  <c r="E197"/>
  <c r="L196"/>
  <c r="K196"/>
  <c r="J196"/>
  <c r="I196"/>
  <c r="H196"/>
  <c r="G196"/>
  <c r="F196"/>
  <c r="E195"/>
  <c r="E194"/>
  <c r="E193"/>
  <c r="E192"/>
  <c r="E191"/>
  <c r="E190"/>
  <c r="E189"/>
  <c r="E188"/>
  <c r="E187"/>
  <c r="E186"/>
  <c r="E185"/>
  <c r="E184"/>
  <c r="E183"/>
  <c r="E182"/>
  <c r="E181"/>
  <c r="E180"/>
  <c r="E179"/>
  <c r="E178"/>
  <c r="E177"/>
  <c r="E176"/>
  <c r="E175"/>
  <c r="E174"/>
  <c r="L173"/>
  <c r="K173"/>
  <c r="J173"/>
  <c r="I173"/>
  <c r="H173"/>
  <c r="G173"/>
  <c r="F173"/>
  <c r="E172"/>
  <c r="E171"/>
  <c r="E170"/>
  <c r="E169"/>
  <c r="L168"/>
  <c r="K168"/>
  <c r="J168"/>
  <c r="I168"/>
  <c r="H168"/>
  <c r="G168"/>
  <c r="F168"/>
  <c r="E167"/>
  <c r="E166"/>
  <c r="E165"/>
  <c r="E164"/>
  <c r="E163"/>
  <c r="L162"/>
  <c r="K162"/>
  <c r="J162"/>
  <c r="I162"/>
  <c r="H162"/>
  <c r="G162"/>
  <c r="F162"/>
  <c r="E162"/>
  <c r="E161"/>
  <c r="E160"/>
  <c r="E159"/>
  <c r="E158"/>
  <c r="E157"/>
  <c r="E156"/>
  <c r="L155"/>
  <c r="K155"/>
  <c r="J155"/>
  <c r="I155"/>
  <c r="H155"/>
  <c r="G155"/>
  <c r="F155"/>
  <c r="E155" s="1"/>
  <c r="E154"/>
  <c r="E153"/>
  <c r="E152"/>
  <c r="E151"/>
  <c r="E150"/>
  <c r="E149"/>
  <c r="L148"/>
  <c r="K148"/>
  <c r="K147" s="1"/>
  <c r="K132" s="1"/>
  <c r="J148"/>
  <c r="I148"/>
  <c r="H148"/>
  <c r="G148"/>
  <c r="G147" s="1"/>
  <c r="G132" s="1"/>
  <c r="F148"/>
  <c r="E148" s="1"/>
  <c r="J147"/>
  <c r="H147"/>
  <c r="F147"/>
  <c r="E146"/>
  <c r="E145"/>
  <c r="E144"/>
  <c r="E143"/>
  <c r="E142"/>
  <c r="E141"/>
  <c r="E140"/>
  <c r="L139"/>
  <c r="K139"/>
  <c r="J139"/>
  <c r="I139"/>
  <c r="H139"/>
  <c r="G139"/>
  <c r="F139"/>
  <c r="E139" s="1"/>
  <c r="E138"/>
  <c r="E137"/>
  <c r="E136"/>
  <c r="E135"/>
  <c r="E134"/>
  <c r="L133"/>
  <c r="K133"/>
  <c r="J133"/>
  <c r="J132" s="1"/>
  <c r="I133"/>
  <c r="H133"/>
  <c r="H132" s="1"/>
  <c r="G133"/>
  <c r="F133"/>
  <c r="E131"/>
  <c r="E130"/>
  <c r="E129"/>
  <c r="E128"/>
  <c r="L127"/>
  <c r="K127"/>
  <c r="J127"/>
  <c r="I127"/>
  <c r="H127"/>
  <c r="G127"/>
  <c r="F127"/>
  <c r="E127"/>
  <c r="E126"/>
  <c r="E125"/>
  <c r="E124"/>
  <c r="L123"/>
  <c r="K123"/>
  <c r="J123"/>
  <c r="I123"/>
  <c r="H123"/>
  <c r="G123"/>
  <c r="F123"/>
  <c r="E123" s="1"/>
  <c r="E122"/>
  <c r="E121"/>
  <c r="L120"/>
  <c r="K120"/>
  <c r="J120"/>
  <c r="I120"/>
  <c r="H120"/>
  <c r="G120"/>
  <c r="F120"/>
  <c r="E120" s="1"/>
  <c r="E119"/>
  <c r="E118"/>
  <c r="E117"/>
  <c r="E116"/>
  <c r="L115"/>
  <c r="K115"/>
  <c r="J115"/>
  <c r="I115"/>
  <c r="H115"/>
  <c r="G115"/>
  <c r="F115"/>
  <c r="E114"/>
  <c r="E113"/>
  <c r="E112"/>
  <c r="E111"/>
  <c r="E110"/>
  <c r="E109"/>
  <c r="L108"/>
  <c r="K108"/>
  <c r="J108"/>
  <c r="I108"/>
  <c r="H108"/>
  <c r="G108"/>
  <c r="F108"/>
  <c r="E108" s="1"/>
  <c r="E107"/>
  <c r="E106"/>
  <c r="E105"/>
  <c r="E104"/>
  <c r="E103"/>
  <c r="L102"/>
  <c r="K102"/>
  <c r="K89" s="1"/>
  <c r="J102"/>
  <c r="I102"/>
  <c r="H102"/>
  <c r="G102"/>
  <c r="G89" s="1"/>
  <c r="F102"/>
  <c r="E102"/>
  <c r="E101"/>
  <c r="E100"/>
  <c r="E99"/>
  <c r="E98"/>
  <c r="E97"/>
  <c r="L96"/>
  <c r="K96"/>
  <c r="J96"/>
  <c r="I96"/>
  <c r="H96"/>
  <c r="G96"/>
  <c r="F96"/>
  <c r="E95"/>
  <c r="E94"/>
  <c r="L93"/>
  <c r="K93"/>
  <c r="J93"/>
  <c r="I93"/>
  <c r="H93"/>
  <c r="G93"/>
  <c r="F93"/>
  <c r="E93" s="1"/>
  <c r="E92"/>
  <c r="E91"/>
  <c r="L90"/>
  <c r="K90"/>
  <c r="J90"/>
  <c r="I90"/>
  <c r="H90"/>
  <c r="G90"/>
  <c r="F90"/>
  <c r="E90" s="1"/>
  <c r="E85"/>
  <c r="E84"/>
  <c r="E83"/>
  <c r="E82"/>
  <c r="E81"/>
  <c r="E80"/>
  <c r="E79"/>
  <c r="E78"/>
  <c r="E77"/>
  <c r="E76"/>
  <c r="E75"/>
  <c r="E74"/>
  <c r="L73"/>
  <c r="K73"/>
  <c r="J73"/>
  <c r="I73"/>
  <c r="H73"/>
  <c r="G73"/>
  <c r="F73"/>
  <c r="E72"/>
  <c r="E71"/>
  <c r="L70"/>
  <c r="K70"/>
  <c r="J70"/>
  <c r="I70"/>
  <c r="H70"/>
  <c r="G70"/>
  <c r="F70"/>
  <c r="E70"/>
  <c r="E69"/>
  <c r="E68"/>
  <c r="L67"/>
  <c r="K67"/>
  <c r="J67"/>
  <c r="I67"/>
  <c r="H67"/>
  <c r="G67"/>
  <c r="F67"/>
  <c r="E67" s="1"/>
  <c r="E66"/>
  <c r="E65"/>
  <c r="L64"/>
  <c r="K64"/>
  <c r="J64"/>
  <c r="I64"/>
  <c r="H64"/>
  <c r="G64"/>
  <c r="F64"/>
  <c r="E64"/>
  <c r="E63"/>
  <c r="E62"/>
  <c r="E61"/>
  <c r="E60"/>
  <c r="E59"/>
  <c r="L58"/>
  <c r="K58"/>
  <c r="J58"/>
  <c r="I58"/>
  <c r="H58"/>
  <c r="G58"/>
  <c r="F58"/>
  <c r="E57"/>
  <c r="E56"/>
  <c r="L55"/>
  <c r="K55"/>
  <c r="J55"/>
  <c r="I55"/>
  <c r="H55"/>
  <c r="G55"/>
  <c r="F55"/>
  <c r="E54"/>
  <c r="E53"/>
  <c r="E52"/>
  <c r="E51"/>
  <c r="E50"/>
  <c r="E49"/>
  <c r="E48"/>
  <c r="E47"/>
  <c r="E46"/>
  <c r="E45"/>
  <c r="E44"/>
  <c r="E43"/>
  <c r="L42"/>
  <c r="K42"/>
  <c r="J42"/>
  <c r="J41" s="1"/>
  <c r="I42"/>
  <c r="H42"/>
  <c r="H41" s="1"/>
  <c r="G42"/>
  <c r="F42"/>
  <c r="K41"/>
  <c r="G41"/>
  <c r="E39"/>
  <c r="E38"/>
  <c r="E37"/>
  <c r="L36"/>
  <c r="K36"/>
  <c r="J36"/>
  <c r="I36"/>
  <c r="H36"/>
  <c r="G36"/>
  <c r="F36"/>
  <c r="E36"/>
  <c r="E35"/>
  <c r="E34"/>
  <c r="E33"/>
  <c r="E32"/>
  <c r="E31"/>
  <c r="E30"/>
  <c r="E29"/>
  <c r="L28"/>
  <c r="K28"/>
  <c r="J28"/>
  <c r="I28"/>
  <c r="H28"/>
  <c r="G28"/>
  <c r="F28"/>
  <c r="E28" s="1"/>
  <c r="E27"/>
  <c r="E26"/>
  <c r="L25"/>
  <c r="K25"/>
  <c r="J25"/>
  <c r="I25"/>
  <c r="H25"/>
  <c r="G25"/>
  <c r="F25"/>
  <c r="E25"/>
  <c r="E24"/>
  <c r="E23"/>
  <c r="L22"/>
  <c r="K22"/>
  <c r="J22"/>
  <c r="I22"/>
  <c r="H22"/>
  <c r="G22"/>
  <c r="F22"/>
  <c r="E22"/>
  <c r="E21"/>
  <c r="E20"/>
  <c r="E19"/>
  <c r="E18"/>
  <c r="E17"/>
  <c r="E16"/>
  <c r="E15"/>
  <c r="E14"/>
  <c r="E13"/>
  <c r="E12"/>
  <c r="L11"/>
  <c r="K11"/>
  <c r="J11"/>
  <c r="I11"/>
  <c r="H11"/>
  <c r="G11"/>
  <c r="F11"/>
  <c r="F6" s="1"/>
  <c r="E10"/>
  <c r="E9"/>
  <c r="E8"/>
  <c r="L7"/>
  <c r="K7"/>
  <c r="K6" s="1"/>
  <c r="K391" s="1"/>
  <c r="J7"/>
  <c r="I7"/>
  <c r="H7"/>
  <c r="G7"/>
  <c r="G6" s="1"/>
  <c r="F7"/>
  <c r="E7"/>
  <c r="J6"/>
  <c r="H6"/>
  <c r="L1"/>
  <c r="A400" i="51"/>
  <c r="I398"/>
  <c r="E397"/>
  <c r="I394"/>
  <c r="E393"/>
  <c r="I392"/>
  <c r="E392"/>
  <c r="L391"/>
  <c r="E390"/>
  <c r="E389"/>
  <c r="E388"/>
  <c r="E387"/>
  <c r="E386"/>
  <c r="E385"/>
  <c r="E384"/>
  <c r="E383"/>
  <c r="E382"/>
  <c r="E381"/>
  <c r="E380"/>
  <c r="E379"/>
  <c r="E378"/>
  <c r="E377"/>
  <c r="E376"/>
  <c r="E375"/>
  <c r="E374"/>
  <c r="E373"/>
  <c r="L372"/>
  <c r="K372"/>
  <c r="J372"/>
  <c r="I372"/>
  <c r="H372"/>
  <c r="G372"/>
  <c r="F372"/>
  <c r="E371"/>
  <c r="E370"/>
  <c r="L369"/>
  <c r="K369"/>
  <c r="J369"/>
  <c r="I369"/>
  <c r="H369"/>
  <c r="G369"/>
  <c r="F369"/>
  <c r="E369" s="1"/>
  <c r="E368"/>
  <c r="E367"/>
  <c r="L366"/>
  <c r="K366"/>
  <c r="J366"/>
  <c r="I366"/>
  <c r="H366"/>
  <c r="G366"/>
  <c r="F366"/>
  <c r="E366" s="1"/>
  <c r="E365"/>
  <c r="E364"/>
  <c r="L363"/>
  <c r="K363"/>
  <c r="J363"/>
  <c r="J359" s="1"/>
  <c r="I363"/>
  <c r="H363"/>
  <c r="H359" s="1"/>
  <c r="G363"/>
  <c r="F363"/>
  <c r="E363" s="1"/>
  <c r="E362"/>
  <c r="E361"/>
  <c r="L360"/>
  <c r="K360"/>
  <c r="J360"/>
  <c r="I360"/>
  <c r="H360"/>
  <c r="G360"/>
  <c r="F360"/>
  <c r="E360" s="1"/>
  <c r="K359"/>
  <c r="I359"/>
  <c r="G359"/>
  <c r="E358"/>
  <c r="E357"/>
  <c r="E356"/>
  <c r="E355"/>
  <c r="E354"/>
  <c r="E353"/>
  <c r="E352"/>
  <c r="E351"/>
  <c r="E350"/>
  <c r="E349"/>
  <c r="L348"/>
  <c r="K348"/>
  <c r="J348"/>
  <c r="I348"/>
  <c r="H348"/>
  <c r="G348"/>
  <c r="F348"/>
  <c r="E347"/>
  <c r="E346"/>
  <c r="E345"/>
  <c r="E344"/>
  <c r="E343"/>
  <c r="E342"/>
  <c r="E341"/>
  <c r="E340"/>
  <c r="E339"/>
  <c r="E338"/>
  <c r="L337"/>
  <c r="K337"/>
  <c r="J337"/>
  <c r="I337"/>
  <c r="H337"/>
  <c r="G337"/>
  <c r="F337"/>
  <c r="E337" s="1"/>
  <c r="E336"/>
  <c r="E335"/>
  <c r="E334"/>
  <c r="E333"/>
  <c r="E332"/>
  <c r="E331"/>
  <c r="E330"/>
  <c r="E329"/>
  <c r="E328"/>
  <c r="E327"/>
  <c r="L326"/>
  <c r="K326"/>
  <c r="J326"/>
  <c r="I326"/>
  <c r="H326"/>
  <c r="G326"/>
  <c r="F326"/>
  <c r="E325"/>
  <c r="E324"/>
  <c r="E323"/>
  <c r="E322"/>
  <c r="E321"/>
  <c r="E320"/>
  <c r="E319"/>
  <c r="E318"/>
  <c r="E317"/>
  <c r="E316"/>
  <c r="E315"/>
  <c r="E314"/>
  <c r="E313"/>
  <c r="L312"/>
  <c r="K312"/>
  <c r="J312"/>
  <c r="I312"/>
  <c r="H312"/>
  <c r="G312"/>
  <c r="F312"/>
  <c r="E312" s="1"/>
  <c r="E311"/>
  <c r="E310"/>
  <c r="E309"/>
  <c r="E308"/>
  <c r="E307"/>
  <c r="E306"/>
  <c r="E305"/>
  <c r="E304"/>
  <c r="E303"/>
  <c r="E302"/>
  <c r="E301"/>
  <c r="E300"/>
  <c r="E299"/>
  <c r="E298"/>
  <c r="E297"/>
  <c r="L296"/>
  <c r="K296"/>
  <c r="J296"/>
  <c r="I296"/>
  <c r="H296"/>
  <c r="G296"/>
  <c r="F296"/>
  <c r="E296"/>
  <c r="E295"/>
  <c r="E294"/>
  <c r="E293"/>
  <c r="E292"/>
  <c r="E291"/>
  <c r="E290"/>
  <c r="E289"/>
  <c r="E288"/>
  <c r="E287"/>
  <c r="E286"/>
  <c r="E285"/>
  <c r="E284"/>
  <c r="E283"/>
  <c r="E282"/>
  <c r="E281"/>
  <c r="E280"/>
  <c r="E279"/>
  <c r="L278"/>
  <c r="K278"/>
  <c r="J278"/>
  <c r="I278"/>
  <c r="H278"/>
  <c r="G278"/>
  <c r="F278"/>
  <c r="E277"/>
  <c r="E276"/>
  <c r="E275"/>
  <c r="E274"/>
  <c r="E273"/>
  <c r="E272"/>
  <c r="E271"/>
  <c r="E270"/>
  <c r="E269"/>
  <c r="E268"/>
  <c r="L267"/>
  <c r="K267"/>
  <c r="J267"/>
  <c r="I267"/>
  <c r="H267"/>
  <c r="G267"/>
  <c r="F267"/>
  <c r="E267"/>
  <c r="E266"/>
  <c r="E265"/>
  <c r="E264"/>
  <c r="E263"/>
  <c r="E262"/>
  <c r="E261"/>
  <c r="E260"/>
  <c r="E259"/>
  <c r="E258"/>
  <c r="E257"/>
  <c r="L256"/>
  <c r="K256"/>
  <c r="K255" s="1"/>
  <c r="J256"/>
  <c r="I256"/>
  <c r="H256"/>
  <c r="G256"/>
  <c r="G255" s="1"/>
  <c r="F256"/>
  <c r="E256" s="1"/>
  <c r="J255"/>
  <c r="H255"/>
  <c r="E254"/>
  <c r="E253"/>
  <c r="E252"/>
  <c r="E251"/>
  <c r="E250"/>
  <c r="E249"/>
  <c r="E248"/>
  <c r="E247"/>
  <c r="E246"/>
  <c r="E245"/>
  <c r="E244"/>
  <c r="E243"/>
  <c r="E242"/>
  <c r="E241"/>
  <c r="E240"/>
  <c r="E239"/>
  <c r="E238"/>
  <c r="E237"/>
  <c r="E236"/>
  <c r="E235"/>
  <c r="E234"/>
  <c r="L233"/>
  <c r="K233"/>
  <c r="J233"/>
  <c r="I233"/>
  <c r="H233"/>
  <c r="G233"/>
  <c r="F233"/>
  <c r="E232"/>
  <c r="E231"/>
  <c r="E230"/>
  <c r="E229"/>
  <c r="E228"/>
  <c r="E227"/>
  <c r="E226"/>
  <c r="E225"/>
  <c r="E224"/>
  <c r="E223"/>
  <c r="E222"/>
  <c r="E221"/>
  <c r="E220"/>
  <c r="L219"/>
  <c r="K219"/>
  <c r="J219"/>
  <c r="I219"/>
  <c r="H219"/>
  <c r="G219"/>
  <c r="F219"/>
  <c r="E219" s="1"/>
  <c r="E218"/>
  <c r="E217"/>
  <c r="L216"/>
  <c r="K216"/>
  <c r="J216"/>
  <c r="I216"/>
  <c r="H216"/>
  <c r="G216"/>
  <c r="F216"/>
  <c r="E216" s="1"/>
  <c r="E215"/>
  <c r="E214"/>
  <c r="E213"/>
  <c r="E212"/>
  <c r="E211"/>
  <c r="E210"/>
  <c r="E209"/>
  <c r="E208"/>
  <c r="E207"/>
  <c r="E206"/>
  <c r="E205"/>
  <c r="E204"/>
  <c r="E203"/>
  <c r="E202"/>
  <c r="E201"/>
  <c r="E200"/>
  <c r="E199"/>
  <c r="E198"/>
  <c r="E197"/>
  <c r="L196"/>
  <c r="K196"/>
  <c r="J196"/>
  <c r="I196"/>
  <c r="H196"/>
  <c r="G196"/>
  <c r="F196"/>
  <c r="E196" s="1"/>
  <c r="E195"/>
  <c r="E194"/>
  <c r="E193"/>
  <c r="E192"/>
  <c r="E191"/>
  <c r="E190"/>
  <c r="E189"/>
  <c r="E188"/>
  <c r="E187"/>
  <c r="E186"/>
  <c r="E185"/>
  <c r="E184"/>
  <c r="E183"/>
  <c r="E182"/>
  <c r="E181"/>
  <c r="E180"/>
  <c r="E179"/>
  <c r="E178"/>
  <c r="E177"/>
  <c r="E176"/>
  <c r="E175"/>
  <c r="E174"/>
  <c r="L173"/>
  <c r="K173"/>
  <c r="J173"/>
  <c r="I173"/>
  <c r="H173"/>
  <c r="G173"/>
  <c r="F173"/>
  <c r="E172"/>
  <c r="E171"/>
  <c r="E170"/>
  <c r="E169"/>
  <c r="L168"/>
  <c r="K168"/>
  <c r="J168"/>
  <c r="I168"/>
  <c r="E168" s="1"/>
  <c r="H168"/>
  <c r="G168"/>
  <c r="F168"/>
  <c r="E167"/>
  <c r="E166"/>
  <c r="E165"/>
  <c r="E164"/>
  <c r="E163"/>
  <c r="L162"/>
  <c r="K162"/>
  <c r="J162"/>
  <c r="I162"/>
  <c r="H162"/>
  <c r="G162"/>
  <c r="F162"/>
  <c r="E161"/>
  <c r="E160"/>
  <c r="E159"/>
  <c r="E158"/>
  <c r="E157"/>
  <c r="E156"/>
  <c r="L155"/>
  <c r="K155"/>
  <c r="J155"/>
  <c r="I155"/>
  <c r="H155"/>
  <c r="G155"/>
  <c r="F155"/>
  <c r="E155" s="1"/>
  <c r="E154"/>
  <c r="E153"/>
  <c r="E152"/>
  <c r="E151"/>
  <c r="E150"/>
  <c r="E149"/>
  <c r="L148"/>
  <c r="K148"/>
  <c r="J148"/>
  <c r="J147" s="1"/>
  <c r="J132" s="1"/>
  <c r="I148"/>
  <c r="H148"/>
  <c r="H147" s="1"/>
  <c r="H132" s="1"/>
  <c r="G148"/>
  <c r="F148"/>
  <c r="K147"/>
  <c r="G147"/>
  <c r="E146"/>
  <c r="E145"/>
  <c r="E144"/>
  <c r="E143"/>
  <c r="E142"/>
  <c r="E141"/>
  <c r="E140"/>
  <c r="L139"/>
  <c r="K139"/>
  <c r="J139"/>
  <c r="I139"/>
  <c r="H139"/>
  <c r="G139"/>
  <c r="F139"/>
  <c r="E138"/>
  <c r="E137"/>
  <c r="E136"/>
  <c r="E135"/>
  <c r="E134"/>
  <c r="L133"/>
  <c r="K133"/>
  <c r="K132" s="1"/>
  <c r="J133"/>
  <c r="I133"/>
  <c r="H133"/>
  <c r="G133"/>
  <c r="G132" s="1"/>
  <c r="F133"/>
  <c r="E131"/>
  <c r="E130"/>
  <c r="E129"/>
  <c r="E128"/>
  <c r="L127"/>
  <c r="K127"/>
  <c r="J127"/>
  <c r="I127"/>
  <c r="H127"/>
  <c r="G127"/>
  <c r="F127"/>
  <c r="E127" s="1"/>
  <c r="E126"/>
  <c r="E125"/>
  <c r="E124"/>
  <c r="L123"/>
  <c r="K123"/>
  <c r="J123"/>
  <c r="I123"/>
  <c r="H123"/>
  <c r="G123"/>
  <c r="F123"/>
  <c r="E123"/>
  <c r="E122"/>
  <c r="E121"/>
  <c r="L120"/>
  <c r="K120"/>
  <c r="J120"/>
  <c r="I120"/>
  <c r="H120"/>
  <c r="G120"/>
  <c r="F120"/>
  <c r="E120"/>
  <c r="E119"/>
  <c r="E118"/>
  <c r="E117"/>
  <c r="E116"/>
  <c r="L115"/>
  <c r="K115"/>
  <c r="J115"/>
  <c r="I115"/>
  <c r="E115" s="1"/>
  <c r="H115"/>
  <c r="G115"/>
  <c r="F115"/>
  <c r="E114"/>
  <c r="E113"/>
  <c r="E112"/>
  <c r="E111"/>
  <c r="E110"/>
  <c r="E109"/>
  <c r="L108"/>
  <c r="K108"/>
  <c r="J108"/>
  <c r="I108"/>
  <c r="H108"/>
  <c r="G108"/>
  <c r="F108"/>
  <c r="E108"/>
  <c r="E107"/>
  <c r="E106"/>
  <c r="E105"/>
  <c r="E104"/>
  <c r="E103"/>
  <c r="L102"/>
  <c r="K102"/>
  <c r="J102"/>
  <c r="I102"/>
  <c r="E102" s="1"/>
  <c r="H102"/>
  <c r="G102"/>
  <c r="F102"/>
  <c r="E101"/>
  <c r="E100"/>
  <c r="E99"/>
  <c r="E98"/>
  <c r="E97"/>
  <c r="L96"/>
  <c r="K96"/>
  <c r="J96"/>
  <c r="I96"/>
  <c r="H96"/>
  <c r="G96"/>
  <c r="F96"/>
  <c r="E96"/>
  <c r="E95"/>
  <c r="E94"/>
  <c r="L93"/>
  <c r="K93"/>
  <c r="K89" s="1"/>
  <c r="J93"/>
  <c r="I93"/>
  <c r="H93"/>
  <c r="G93"/>
  <c r="G89" s="1"/>
  <c r="F93"/>
  <c r="E93"/>
  <c r="E92"/>
  <c r="E91"/>
  <c r="L90"/>
  <c r="K90"/>
  <c r="J90"/>
  <c r="I90"/>
  <c r="H90"/>
  <c r="G90"/>
  <c r="F90"/>
  <c r="E90"/>
  <c r="J89"/>
  <c r="H89"/>
  <c r="F89"/>
  <c r="E85"/>
  <c r="E84"/>
  <c r="E83"/>
  <c r="E82"/>
  <c r="E81"/>
  <c r="E80"/>
  <c r="E79"/>
  <c r="E78"/>
  <c r="E77"/>
  <c r="E76"/>
  <c r="E75"/>
  <c r="E74"/>
  <c r="L73"/>
  <c r="K73"/>
  <c r="J73"/>
  <c r="I73"/>
  <c r="H73"/>
  <c r="G73"/>
  <c r="F73"/>
  <c r="E72"/>
  <c r="E71"/>
  <c r="L70"/>
  <c r="K70"/>
  <c r="J70"/>
  <c r="I70"/>
  <c r="H70"/>
  <c r="G70"/>
  <c r="F70"/>
  <c r="E70" s="1"/>
  <c r="E69"/>
  <c r="E68"/>
  <c r="L67"/>
  <c r="K67"/>
  <c r="J67"/>
  <c r="I67"/>
  <c r="H67"/>
  <c r="G67"/>
  <c r="F67"/>
  <c r="E67" s="1"/>
  <c r="E66"/>
  <c r="E65"/>
  <c r="L64"/>
  <c r="K64"/>
  <c r="J64"/>
  <c r="I64"/>
  <c r="H64"/>
  <c r="G64"/>
  <c r="F64"/>
  <c r="E64" s="1"/>
  <c r="E63"/>
  <c r="E62"/>
  <c r="E61"/>
  <c r="E60"/>
  <c r="E59"/>
  <c r="L58"/>
  <c r="K58"/>
  <c r="J58"/>
  <c r="I58"/>
  <c r="H58"/>
  <c r="G58"/>
  <c r="F58"/>
  <c r="E57"/>
  <c r="E56"/>
  <c r="L55"/>
  <c r="K55"/>
  <c r="J55"/>
  <c r="I55"/>
  <c r="H55"/>
  <c r="G55"/>
  <c r="F55"/>
  <c r="E54"/>
  <c r="E53"/>
  <c r="E52"/>
  <c r="E51"/>
  <c r="E50"/>
  <c r="E49"/>
  <c r="E48"/>
  <c r="E47"/>
  <c r="E46"/>
  <c r="E45"/>
  <c r="E44"/>
  <c r="E43"/>
  <c r="L42"/>
  <c r="K42"/>
  <c r="J42"/>
  <c r="I42"/>
  <c r="H42"/>
  <c r="G42"/>
  <c r="G41" s="1"/>
  <c r="F42"/>
  <c r="J41"/>
  <c r="H41"/>
  <c r="E39"/>
  <c r="E38"/>
  <c r="E37"/>
  <c r="L36"/>
  <c r="K36"/>
  <c r="J36"/>
  <c r="I36"/>
  <c r="H36"/>
  <c r="G36"/>
  <c r="F36"/>
  <c r="E36" s="1"/>
  <c r="E35"/>
  <c r="E34"/>
  <c r="E33"/>
  <c r="E32"/>
  <c r="E31"/>
  <c r="E30"/>
  <c r="E29"/>
  <c r="L28"/>
  <c r="K28"/>
  <c r="J28"/>
  <c r="I28"/>
  <c r="H28"/>
  <c r="G28"/>
  <c r="F28"/>
  <c r="E28"/>
  <c r="E27"/>
  <c r="E26"/>
  <c r="L25"/>
  <c r="K25"/>
  <c r="J25"/>
  <c r="I25"/>
  <c r="H25"/>
  <c r="G25"/>
  <c r="F25"/>
  <c r="E25"/>
  <c r="E24"/>
  <c r="E23"/>
  <c r="L22"/>
  <c r="K22"/>
  <c r="J22"/>
  <c r="I22"/>
  <c r="E22" s="1"/>
  <c r="H22"/>
  <c r="G22"/>
  <c r="F22"/>
  <c r="E21"/>
  <c r="E20"/>
  <c r="E19"/>
  <c r="E18"/>
  <c r="E17"/>
  <c r="E16"/>
  <c r="E15"/>
  <c r="E14"/>
  <c r="E13"/>
  <c r="E12"/>
  <c r="L11"/>
  <c r="K11"/>
  <c r="K6" s="1"/>
  <c r="J11"/>
  <c r="I11"/>
  <c r="H11"/>
  <c r="G11"/>
  <c r="F11"/>
  <c r="E10"/>
  <c r="E9"/>
  <c r="E8"/>
  <c r="L7"/>
  <c r="K7"/>
  <c r="J7"/>
  <c r="J6" s="1"/>
  <c r="I7"/>
  <c r="H7"/>
  <c r="H6" s="1"/>
  <c r="G7"/>
  <c r="F7"/>
  <c r="G6"/>
  <c r="L1"/>
  <c r="D424" i="18"/>
  <c r="D635"/>
  <c r="D1027"/>
  <c r="L67" i="16"/>
  <c r="G67"/>
  <c r="H67"/>
  <c r="I67"/>
  <c r="J67"/>
  <c r="K67"/>
  <c r="F67"/>
  <c r="E67" s="1"/>
  <c r="E68"/>
  <c r="E69"/>
  <c r="E196" i="52" l="1"/>
  <c r="E173"/>
  <c r="E168"/>
  <c r="I147"/>
  <c r="I132"/>
  <c r="E133"/>
  <c r="E115"/>
  <c r="I89"/>
  <c r="E73"/>
  <c r="I41"/>
  <c r="E58"/>
  <c r="E55"/>
  <c r="E42"/>
  <c r="E11"/>
  <c r="I6"/>
  <c r="F255" i="51"/>
  <c r="E348"/>
  <c r="E326"/>
  <c r="E278"/>
  <c r="I255"/>
  <c r="I132" s="1"/>
  <c r="E233"/>
  <c r="E173"/>
  <c r="I147"/>
  <c r="E162"/>
  <c r="E148"/>
  <c r="E139"/>
  <c r="E133"/>
  <c r="I89"/>
  <c r="K41"/>
  <c r="K40" s="1"/>
  <c r="E73"/>
  <c r="E58"/>
  <c r="F41"/>
  <c r="E55"/>
  <c r="I41"/>
  <c r="E42"/>
  <c r="E11"/>
  <c r="I6"/>
  <c r="E7"/>
  <c r="B68" a="1"/>
  <c r="A87" a="1"/>
  <c r="B87" a="1"/>
  <c r="B94" i="52" a="1"/>
  <c r="A87" a="1"/>
  <c r="B87" a="1"/>
  <c r="I10" i="3"/>
  <c r="H10"/>
  <c r="A12" i="51" a="1"/>
  <c r="A23" a="1"/>
  <c r="A8" i="52" a="1"/>
  <c r="G391"/>
  <c r="E6"/>
  <c r="B8" a="1"/>
  <c r="B12" a="1"/>
  <c r="B23" a="1"/>
  <c r="A37" a="1"/>
  <c r="B43" a="1"/>
  <c r="B56" a="1"/>
  <c r="A65" a="1"/>
  <c r="A68" a="1"/>
  <c r="A71" a="1"/>
  <c r="A74" a="1"/>
  <c r="B91" a="1"/>
  <c r="E96"/>
  <c r="F89"/>
  <c r="H89"/>
  <c r="H391" s="1"/>
  <c r="J89"/>
  <c r="J391" s="1"/>
  <c r="A373" a="1"/>
  <c r="A364" a="1"/>
  <c r="A361" a="1"/>
  <c r="B349" a="1"/>
  <c r="B338" a="1"/>
  <c r="B327" a="1"/>
  <c r="B313" a="1"/>
  <c r="A313" a="1"/>
  <c r="B364" a="1"/>
  <c r="B361" a="1"/>
  <c r="A349" a="1"/>
  <c r="A338" a="1"/>
  <c r="A327" a="1"/>
  <c r="B297" a="1"/>
  <c r="B279" a="1"/>
  <c r="A279" a="1"/>
  <c r="A268" a="1"/>
  <c r="A257" a="1"/>
  <c r="B234" a="1"/>
  <c r="A297" a="1"/>
  <c r="B268" a="1"/>
  <c r="B257" a="1"/>
  <c r="B220" a="1"/>
  <c r="A234" a="1"/>
  <c r="A220" a="1"/>
  <c r="A217" a="1"/>
  <c r="A198" a="1"/>
  <c r="B177" a="1"/>
  <c r="A177" a="1"/>
  <c r="B169" a="1"/>
  <c r="B163" a="1"/>
  <c r="A163" a="1"/>
  <c r="A156" a="1"/>
  <c r="A149" a="1"/>
  <c r="B140" a="1"/>
  <c r="A140" a="1"/>
  <c r="A128" a="1"/>
  <c r="B124" a="1"/>
  <c r="B121" a="1"/>
  <c r="B116" a="1"/>
  <c r="B109" a="1"/>
  <c r="B103" a="1"/>
  <c r="A103" a="1"/>
  <c r="B217" a="1"/>
  <c r="B198" a="1"/>
  <c r="B174" a="1"/>
  <c r="A174" a="1"/>
  <c r="A169" a="1"/>
  <c r="B156" a="1"/>
  <c r="B149" a="1"/>
  <c r="B134" a="1"/>
  <c r="A134" a="1"/>
  <c r="B128" a="1"/>
  <c r="A124" a="1"/>
  <c r="A121" a="1"/>
  <c r="A116" a="1"/>
  <c r="A109" a="1"/>
  <c r="B97" a="1"/>
  <c r="A97" a="1"/>
  <c r="A94" a="1"/>
  <c r="A91" a="1"/>
  <c r="A12" a="1"/>
  <c r="A23" a="1"/>
  <c r="A29" a="1"/>
  <c r="B29" a="1"/>
  <c r="B37" a="1"/>
  <c r="F41"/>
  <c r="A43" a="1"/>
  <c r="A56" a="1"/>
  <c r="A59" a="1"/>
  <c r="B59" a="1"/>
  <c r="B65" a="1"/>
  <c r="B68" a="1"/>
  <c r="B71" a="1"/>
  <c r="B74" a="1"/>
  <c r="E147"/>
  <c r="E255"/>
  <c r="F359"/>
  <c r="E359" s="1"/>
  <c r="E372"/>
  <c r="G391" i="51"/>
  <c r="K391"/>
  <c r="A29" a="1"/>
  <c r="B29" a="1"/>
  <c r="B37" a="1"/>
  <c r="A43" a="1"/>
  <c r="A56" a="1"/>
  <c r="A59" a="1"/>
  <c r="B59" a="1"/>
  <c r="B65" a="1"/>
  <c r="A373" a="1"/>
  <c r="A364" a="1"/>
  <c r="A361" a="1"/>
  <c r="B349" a="1"/>
  <c r="B338" a="1"/>
  <c r="B327" a="1"/>
  <c r="B364" a="1"/>
  <c r="B361" a="1"/>
  <c r="A349" a="1"/>
  <c r="A338" a="1"/>
  <c r="A327" a="1"/>
  <c r="B297" a="1"/>
  <c r="B313" a="1"/>
  <c r="B279" a="1"/>
  <c r="A279" a="1"/>
  <c r="A268" a="1"/>
  <c r="A257" a="1"/>
  <c r="B234" a="1"/>
  <c r="A234" a="1"/>
  <c r="A313" a="1"/>
  <c r="A297" a="1"/>
  <c r="B268" a="1"/>
  <c r="B257" a="1"/>
  <c r="B220" a="1"/>
  <c r="A220" a="1"/>
  <c r="A217" a="1"/>
  <c r="B217" a="1"/>
  <c r="B198" a="1"/>
  <c r="B174" a="1"/>
  <c r="A174" a="1"/>
  <c r="A169" a="1"/>
  <c r="B156" a="1"/>
  <c r="B149" a="1"/>
  <c r="B134" a="1"/>
  <c r="A134" a="1"/>
  <c r="B128" a="1"/>
  <c r="A124" a="1"/>
  <c r="A121" a="1"/>
  <c r="A116" a="1"/>
  <c r="A109" a="1"/>
  <c r="B97" a="1"/>
  <c r="A97" a="1"/>
  <c r="A94" a="1"/>
  <c r="A91" a="1"/>
  <c r="B74" a="1"/>
  <c r="B71" a="1"/>
  <c r="A198" a="1"/>
  <c r="B177" a="1"/>
  <c r="A177" a="1"/>
  <c r="B169" a="1"/>
  <c r="B163" a="1"/>
  <c r="A163" a="1"/>
  <c r="A156" a="1"/>
  <c r="A149" a="1"/>
  <c r="B140" a="1"/>
  <c r="A140" a="1"/>
  <c r="A128" a="1"/>
  <c r="B124" a="1"/>
  <c r="B121" a="1"/>
  <c r="B116" a="1"/>
  <c r="B109" a="1"/>
  <c r="B103" a="1"/>
  <c r="A103" a="1"/>
  <c r="B94" a="1"/>
  <c r="B91" a="1"/>
  <c r="A74" a="1"/>
  <c r="A71" a="1"/>
  <c r="A68" a="1"/>
  <c r="F6"/>
  <c r="A8" a="1"/>
  <c r="B8" a="1"/>
  <c r="B12" a="1"/>
  <c r="B23" a="1"/>
  <c r="A37" a="1"/>
  <c r="B43" a="1"/>
  <c r="B56" a="1"/>
  <c r="A65" a="1"/>
  <c r="E89"/>
  <c r="F147"/>
  <c r="E255"/>
  <c r="H391"/>
  <c r="J391"/>
  <c r="F359"/>
  <c r="E359" s="1"/>
  <c r="E372"/>
  <c r="F132" i="52" l="1"/>
  <c r="F40" s="1"/>
  <c r="I40"/>
  <c r="I391" s="1"/>
  <c r="I40" i="51"/>
  <c r="I391" s="1"/>
  <c r="E41"/>
  <c r="E132" i="52"/>
  <c r="E41"/>
  <c r="E89"/>
  <c r="E147" i="51"/>
  <c r="F132"/>
  <c r="F40" s="1"/>
  <c r="E6"/>
  <c r="E71" i="16"/>
  <c r="E72"/>
  <c r="G360"/>
  <c r="H360"/>
  <c r="I360"/>
  <c r="J360"/>
  <c r="K360"/>
  <c r="F360"/>
  <c r="E361"/>
  <c r="E362"/>
  <c r="L360"/>
  <c r="D941" i="18"/>
  <c r="D942"/>
  <c r="D927"/>
  <c r="D928"/>
  <c r="D925"/>
  <c r="L10" i="3" l="1"/>
  <c r="E40" i="52"/>
  <c r="E391" s="1"/>
  <c r="L2"/>
  <c r="F391"/>
  <c r="E132" i="51"/>
  <c r="E360" i="16"/>
  <c r="L3" i="52" l="1"/>
  <c r="A397" s="1"/>
  <c r="K10" i="3"/>
  <c r="A393" i="52"/>
  <c r="E40" i="51"/>
  <c r="E391" s="1"/>
  <c r="F391"/>
  <c r="L2"/>
  <c r="L70" i="16"/>
  <c r="L64"/>
  <c r="L55"/>
  <c r="E85"/>
  <c r="E63"/>
  <c r="E54"/>
  <c r="D1045" i="18"/>
  <c r="L363" i="16"/>
  <c r="G397" i="52" l="1"/>
  <c r="G393"/>
  <c r="L3" i="51"/>
  <c r="A397" s="1"/>
  <c r="A393"/>
  <c r="D698" i="18"/>
  <c r="D697"/>
  <c r="G397" i="51" l="1"/>
  <c r="G393"/>
  <c r="G363" i="16"/>
  <c r="G359" s="1"/>
  <c r="H363"/>
  <c r="H359" s="1"/>
  <c r="I363"/>
  <c r="I359" s="1"/>
  <c r="J363"/>
  <c r="J359" s="1"/>
  <c r="K363"/>
  <c r="K359" s="1"/>
  <c r="F363"/>
  <c r="F359" s="1"/>
  <c r="E364"/>
  <c r="E365"/>
  <c r="F366"/>
  <c r="G366"/>
  <c r="H366"/>
  <c r="I366"/>
  <c r="J366"/>
  <c r="K366"/>
  <c r="L366"/>
  <c r="D1044" i="18"/>
  <c r="E359" i="16" l="1"/>
  <c r="E363"/>
  <c r="E366"/>
  <c r="D1034" i="18"/>
  <c r="L216" i="16"/>
  <c r="G216"/>
  <c r="H216"/>
  <c r="I216"/>
  <c r="J216"/>
  <c r="K216"/>
  <c r="F216"/>
  <c r="E217"/>
  <c r="E218"/>
  <c r="D1028" i="18"/>
  <c r="D1026"/>
  <c r="G70" i="16"/>
  <c r="H70"/>
  <c r="I70"/>
  <c r="J70"/>
  <c r="K70"/>
  <c r="F70"/>
  <c r="G64"/>
  <c r="H64"/>
  <c r="I64"/>
  <c r="J64"/>
  <c r="K64"/>
  <c r="F64"/>
  <c r="E65"/>
  <c r="E66"/>
  <c r="D633" i="18"/>
  <c r="D1024"/>
  <c r="E23" i="16"/>
  <c r="E24"/>
  <c r="G22"/>
  <c r="H22"/>
  <c r="I22"/>
  <c r="J22"/>
  <c r="K22"/>
  <c r="F22"/>
  <c r="L22"/>
  <c r="D655" i="18"/>
  <c r="D656"/>
  <c r="E64" i="16" l="1"/>
  <c r="E70"/>
  <c r="E216"/>
  <c r="E22"/>
  <c r="A1" i="9"/>
  <c r="G348" i="16" l="1"/>
  <c r="H348"/>
  <c r="I348"/>
  <c r="J348"/>
  <c r="K348"/>
  <c r="E353"/>
  <c r="E354"/>
  <c r="E355"/>
  <c r="G337"/>
  <c r="H337"/>
  <c r="I337"/>
  <c r="J337"/>
  <c r="K337"/>
  <c r="F337"/>
  <c r="E338"/>
  <c r="E339"/>
  <c r="E340"/>
  <c r="E341"/>
  <c r="E342"/>
  <c r="E343"/>
  <c r="E344"/>
  <c r="E345"/>
  <c r="G326"/>
  <c r="H326"/>
  <c r="I326"/>
  <c r="J326"/>
  <c r="K326"/>
  <c r="F326"/>
  <c r="E327"/>
  <c r="E328"/>
  <c r="E329"/>
  <c r="E330"/>
  <c r="E331"/>
  <c r="E332"/>
  <c r="E333"/>
  <c r="E334"/>
  <c r="E335"/>
  <c r="E336"/>
  <c r="F348"/>
  <c r="E349"/>
  <c r="E350"/>
  <c r="E351"/>
  <c r="E352"/>
  <c r="E356"/>
  <c r="L348"/>
  <c r="L337"/>
  <c r="L326"/>
  <c r="E346" l="1"/>
  <c r="E347"/>
  <c r="E357"/>
  <c r="E358"/>
  <c r="E348" l="1"/>
  <c r="E337"/>
  <c r="E326"/>
  <c r="D1014" i="18"/>
  <c r="D1015"/>
  <c r="D1016"/>
  <c r="D948" l="1"/>
  <c r="D949"/>
  <c r="D950"/>
  <c r="L90" i="16" l="1"/>
  <c r="D751" i="18"/>
  <c r="G90" i="16"/>
  <c r="H90"/>
  <c r="I90"/>
  <c r="J90"/>
  <c r="K90"/>
  <c r="F90"/>
  <c r="E91"/>
  <c r="E92"/>
  <c r="E90" l="1"/>
  <c r="D1234" i="18"/>
  <c r="D1235"/>
  <c r="D1291" l="1"/>
  <c r="D1295" l="1"/>
  <c r="D1300" l="1"/>
  <c r="D1283" l="1"/>
  <c r="D1284" l="1"/>
  <c r="D1285"/>
  <c r="D1292" l="1"/>
  <c r="D1290"/>
  <c r="D1314"/>
  <c r="D979" l="1"/>
  <c r="D1279" l="1"/>
  <c r="D1278" l="1"/>
  <c r="D1280"/>
  <c r="D1127" l="1"/>
  <c r="D1282"/>
  <c r="D1281"/>
  <c r="D1144"/>
  <c r="D1129"/>
  <c r="D1142"/>
  <c r="D1143"/>
  <c r="O17" i="17" l="1"/>
  <c r="O18"/>
  <c r="O19"/>
  <c r="O20"/>
  <c r="O21"/>
  <c r="O22"/>
  <c r="O23"/>
  <c r="O24"/>
  <c r="O25"/>
  <c r="O26"/>
  <c r="O27"/>
  <c r="O28"/>
  <c r="O29"/>
  <c r="O30"/>
  <c r="O31"/>
  <c r="O32"/>
  <c r="O33"/>
  <c r="O34"/>
  <c r="O35"/>
  <c r="O36"/>
  <c r="O37"/>
  <c r="O38"/>
  <c r="O39"/>
  <c r="O40"/>
  <c r="O41"/>
  <c r="O42"/>
  <c r="O43"/>
  <c r="O44"/>
  <c r="O45"/>
  <c r="O46"/>
  <c r="O47"/>
  <c r="O48"/>
  <c r="O49"/>
  <c r="O50"/>
  <c r="O51"/>
  <c r="O52"/>
  <c r="O53"/>
  <c r="O54"/>
  <c r="O55"/>
  <c r="O56"/>
  <c r="O57"/>
  <c r="O58"/>
  <c r="O59"/>
  <c r="O60"/>
  <c r="O61"/>
  <c r="O62"/>
  <c r="O63"/>
  <c r="O64"/>
  <c r="O65"/>
  <c r="O66"/>
  <c r="O16"/>
  <c r="N17"/>
  <c r="N18"/>
  <c r="N19"/>
  <c r="N20"/>
  <c r="N21"/>
  <c r="N22"/>
  <c r="N23"/>
  <c r="N24"/>
  <c r="N25"/>
  <c r="N26"/>
  <c r="N27"/>
  <c r="N28"/>
  <c r="N29"/>
  <c r="N30"/>
  <c r="N31"/>
  <c r="N32"/>
  <c r="N33"/>
  <c r="N34"/>
  <c r="N35"/>
  <c r="N36"/>
  <c r="N37"/>
  <c r="N38"/>
  <c r="N39"/>
  <c r="N40"/>
  <c r="N41"/>
  <c r="N42"/>
  <c r="N43"/>
  <c r="N44"/>
  <c r="N45"/>
  <c r="N46"/>
  <c r="N47"/>
  <c r="N48"/>
  <c r="N49"/>
  <c r="N50"/>
  <c r="N51"/>
  <c r="N52"/>
  <c r="N53"/>
  <c r="N54"/>
  <c r="N55"/>
  <c r="N56"/>
  <c r="N57"/>
  <c r="N58"/>
  <c r="N59"/>
  <c r="N60"/>
  <c r="N61"/>
  <c r="N62"/>
  <c r="N63"/>
  <c r="N64"/>
  <c r="N65"/>
  <c r="N66"/>
  <c r="N16"/>
  <c r="M17"/>
  <c r="M18"/>
  <c r="M19"/>
  <c r="M20"/>
  <c r="M21"/>
  <c r="M22"/>
  <c r="M23"/>
  <c r="M24"/>
  <c r="M25"/>
  <c r="M26"/>
  <c r="M27"/>
  <c r="M28"/>
  <c r="M29"/>
  <c r="M30"/>
  <c r="M31"/>
  <c r="M32"/>
  <c r="M33"/>
  <c r="M34"/>
  <c r="M35"/>
  <c r="M36"/>
  <c r="M37"/>
  <c r="M38"/>
  <c r="M39"/>
  <c r="M40"/>
  <c r="M41"/>
  <c r="M42"/>
  <c r="M43"/>
  <c r="M44"/>
  <c r="M45"/>
  <c r="M46"/>
  <c r="M47"/>
  <c r="M48"/>
  <c r="M49"/>
  <c r="M50"/>
  <c r="M51"/>
  <c r="M52"/>
  <c r="M53"/>
  <c r="M54"/>
  <c r="M55"/>
  <c r="M56"/>
  <c r="M57"/>
  <c r="M58"/>
  <c r="M59"/>
  <c r="M60"/>
  <c r="M61"/>
  <c r="M62"/>
  <c r="M63"/>
  <c r="M64"/>
  <c r="M65"/>
  <c r="M66"/>
  <c r="M16"/>
  <c r="D94" i="18" l="1"/>
  <c r="D1301" l="1"/>
  <c r="D1095" l="1"/>
  <c r="D1096"/>
  <c r="D1097"/>
  <c r="D1088"/>
  <c r="D1089"/>
  <c r="D1090"/>
  <c r="D1053" l="1"/>
  <c r="D1054"/>
  <c r="D1055"/>
  <c r="D723" l="1"/>
  <c r="D724"/>
  <c r="D725"/>
  <c r="D812"/>
  <c r="D813"/>
  <c r="D814"/>
  <c r="D885" l="1"/>
  <c r="D886"/>
  <c r="D887"/>
  <c r="D919"/>
  <c r="D920"/>
  <c r="D921"/>
  <c r="D1196"/>
  <c r="D1197"/>
  <c r="D1198"/>
  <c r="D1195"/>
  <c r="D1180" l="1"/>
  <c r="D1162" l="1"/>
  <c r="D1163"/>
  <c r="D1164"/>
  <c r="D1165"/>
  <c r="D1166"/>
  <c r="D1167"/>
  <c r="D1168"/>
  <c r="D1169"/>
  <c r="D1170"/>
  <c r="D1161"/>
  <c r="D1172"/>
  <c r="D1173"/>
  <c r="D1174"/>
  <c r="D1171"/>
  <c r="D1192"/>
  <c r="D1193"/>
  <c r="D1194"/>
  <c r="D1191"/>
  <c r="D1205" l="1"/>
  <c r="D1206"/>
  <c r="D1207"/>
  <c r="D1208"/>
  <c r="D1204"/>
  <c r="D1200"/>
  <c r="D1201"/>
  <c r="D1202"/>
  <c r="D1203"/>
  <c r="D1199"/>
  <c r="D1187" l="1"/>
  <c r="D1188"/>
  <c r="D1189"/>
  <c r="D1190"/>
  <c r="D1186"/>
  <c r="D1184"/>
  <c r="D1185"/>
  <c r="D1183"/>
  <c r="D1182"/>
  <c r="D1181"/>
  <c r="D1145" l="1"/>
  <c r="D1146"/>
  <c r="D608" l="1"/>
  <c r="D1009" l="1"/>
  <c r="D881" l="1"/>
  <c r="D343"/>
  <c r="D295"/>
  <c r="D243"/>
  <c r="A1335"/>
  <c r="D1335"/>
  <c r="D1334"/>
  <c r="D704"/>
  <c r="L123" i="16"/>
  <c r="G123"/>
  <c r="H123"/>
  <c r="I123"/>
  <c r="J123"/>
  <c r="K123"/>
  <c r="F123"/>
  <c r="E124"/>
  <c r="E125"/>
  <c r="M5" i="52" l="1"/>
  <c r="M5" i="51"/>
  <c r="E123" i="16"/>
  <c r="D551" i="18"/>
  <c r="K93" i="25" l="1"/>
  <c r="K62"/>
  <c r="K372" i="16"/>
  <c r="E375"/>
  <c r="G372"/>
  <c r="H372"/>
  <c r="I372"/>
  <c r="J372"/>
  <c r="F372"/>
  <c r="D10" i="4"/>
  <c r="L391" i="16"/>
  <c r="G93" l="1"/>
  <c r="H93"/>
  <c r="I93"/>
  <c r="J93"/>
  <c r="K93"/>
  <c r="F93"/>
  <c r="D1084" i="18" l="1"/>
  <c r="D943"/>
  <c r="D947"/>
  <c r="D444"/>
  <c r="D678"/>
  <c r="D807"/>
  <c r="D806"/>
  <c r="D757" l="1"/>
  <c r="D756"/>
  <c r="G120" i="16"/>
  <c r="H120"/>
  <c r="I120"/>
  <c r="J120"/>
  <c r="K120"/>
  <c r="F120"/>
  <c r="G115"/>
  <c r="H115"/>
  <c r="I115"/>
  <c r="J115"/>
  <c r="K115"/>
  <c r="F115"/>
  <c r="E116"/>
  <c r="E117"/>
  <c r="E118"/>
  <c r="E119"/>
  <c r="E121"/>
  <c r="E122"/>
  <c r="L120"/>
  <c r="D703" i="18"/>
  <c r="D702"/>
  <c r="D1013"/>
  <c r="L115" i="16"/>
  <c r="D607" i="18"/>
  <c r="E115" i="16" l="1"/>
  <c r="E120"/>
  <c r="D1289" i="18"/>
  <c r="D1288"/>
  <c r="D1210" l="1"/>
  <c r="D1211"/>
  <c r="D1123" l="1"/>
  <c r="D1100" l="1"/>
  <c r="D1101"/>
  <c r="D1102"/>
  <c r="D1103"/>
  <c r="D16" i="37" l="1"/>
  <c r="D29"/>
  <c r="C28"/>
  <c r="C15"/>
  <c r="D29" i="36"/>
  <c r="D16"/>
  <c r="C28"/>
  <c r="C15"/>
  <c r="D29" i="35"/>
  <c r="C28"/>
  <c r="D16"/>
  <c r="C15"/>
  <c r="D29" i="34"/>
  <c r="D16"/>
  <c r="C15"/>
  <c r="C28"/>
  <c r="C65" i="25"/>
  <c r="C34"/>
  <c r="C33"/>
  <c r="C64"/>
  <c r="L12" i="3"/>
  <c r="K12"/>
  <c r="I12"/>
  <c r="H12"/>
  <c r="D717" i="18" l="1"/>
  <c r="D718"/>
  <c r="D1049" l="1"/>
  <c r="D1050"/>
  <c r="D1051"/>
  <c r="D1052"/>
  <c r="D657"/>
  <c r="D658"/>
  <c r="D659"/>
  <c r="D660"/>
  <c r="D661"/>
  <c r="D630"/>
  <c r="D619"/>
  <c r="D631"/>
  <c r="D620"/>
  <c r="E13" i="44" l="1"/>
  <c r="E14"/>
  <c r="E15"/>
  <c r="C15"/>
  <c r="A13"/>
  <c r="A14"/>
  <c r="A28"/>
  <c r="A29" s="1"/>
  <c r="E30"/>
  <c r="E28"/>
  <c r="E29"/>
  <c r="C30"/>
  <c r="E45"/>
  <c r="C45"/>
  <c r="E43"/>
  <c r="E44"/>
  <c r="A43"/>
  <c r="A44" s="1"/>
  <c r="E42"/>
  <c r="E41"/>
  <c r="E40"/>
  <c r="E39"/>
  <c r="E38"/>
  <c r="E37"/>
  <c r="E36"/>
  <c r="E35"/>
  <c r="E34"/>
  <c r="A34"/>
  <c r="A35" s="1"/>
  <c r="A36" s="1"/>
  <c r="A37" s="1"/>
  <c r="A38" s="1"/>
  <c r="A39" s="1"/>
  <c r="A40" s="1"/>
  <c r="A41" s="1"/>
  <c r="A42" s="1"/>
  <c r="E33"/>
  <c r="E27"/>
  <c r="E26"/>
  <c r="E25"/>
  <c r="E24"/>
  <c r="E23"/>
  <c r="E22"/>
  <c r="E21"/>
  <c r="E20"/>
  <c r="E19"/>
  <c r="A19"/>
  <c r="A20" s="1"/>
  <c r="A21" s="1"/>
  <c r="A22" s="1"/>
  <c r="A23" s="1"/>
  <c r="A24" s="1"/>
  <c r="A25" s="1"/>
  <c r="A26" s="1"/>
  <c r="A27" s="1"/>
  <c r="E18"/>
  <c r="E12"/>
  <c r="E11"/>
  <c r="E10"/>
  <c r="E9"/>
  <c r="E8"/>
  <c r="E7"/>
  <c r="E6"/>
  <c r="E5"/>
  <c r="E4"/>
  <c r="A4"/>
  <c r="A5" s="1"/>
  <c r="A6" s="1"/>
  <c r="A7" s="1"/>
  <c r="A8" s="1"/>
  <c r="A9" s="1"/>
  <c r="A10" s="1"/>
  <c r="A11" s="1"/>
  <c r="A12" s="1"/>
  <c r="E3"/>
  <c r="C39" i="43"/>
  <c r="A30"/>
  <c r="A31" s="1"/>
  <c r="A32" s="1"/>
  <c r="A33" s="1"/>
  <c r="A34" s="1"/>
  <c r="A35" s="1"/>
  <c r="A36" s="1"/>
  <c r="A37" s="1"/>
  <c r="A38" s="1"/>
  <c r="D39"/>
  <c r="C26"/>
  <c r="A17"/>
  <c r="A18" s="1"/>
  <c r="A19" s="1"/>
  <c r="A20" s="1"/>
  <c r="A21" s="1"/>
  <c r="A22" s="1"/>
  <c r="A23" s="1"/>
  <c r="A24" s="1"/>
  <c r="A25" s="1"/>
  <c r="D26"/>
  <c r="C13"/>
  <c r="A4"/>
  <c r="A5" s="1"/>
  <c r="A6" s="1"/>
  <c r="A7" s="1"/>
  <c r="A8" s="1"/>
  <c r="A9" s="1"/>
  <c r="A10" s="1"/>
  <c r="A11" s="1"/>
  <c r="A12" s="1"/>
  <c r="D13"/>
  <c r="C39" i="42"/>
  <c r="A30"/>
  <c r="A31" s="1"/>
  <c r="A32" s="1"/>
  <c r="A33" s="1"/>
  <c r="A34" s="1"/>
  <c r="A35" s="1"/>
  <c r="A36" s="1"/>
  <c r="A37" s="1"/>
  <c r="A38" s="1"/>
  <c r="E39"/>
  <c r="C26"/>
  <c r="A17"/>
  <c r="A18" s="1"/>
  <c r="A19" s="1"/>
  <c r="A20" s="1"/>
  <c r="A21" s="1"/>
  <c r="A22" s="1"/>
  <c r="A23" s="1"/>
  <c r="A24" s="1"/>
  <c r="A25" s="1"/>
  <c r="E26"/>
  <c r="C13"/>
  <c r="A4"/>
  <c r="A5" s="1"/>
  <c r="A6" s="1"/>
  <c r="A7" s="1"/>
  <c r="A8" s="1"/>
  <c r="A9" s="1"/>
  <c r="A10" s="1"/>
  <c r="A11" s="1"/>
  <c r="A12" s="1"/>
  <c r="E13"/>
  <c r="C39" i="41"/>
  <c r="E38"/>
  <c r="E37"/>
  <c r="E36"/>
  <c r="E35"/>
  <c r="E34"/>
  <c r="E33"/>
  <c r="E32"/>
  <c r="E31"/>
  <c r="E30"/>
  <c r="A30"/>
  <c r="A31" s="1"/>
  <c r="A32" s="1"/>
  <c r="A33" s="1"/>
  <c r="A34" s="1"/>
  <c r="A35" s="1"/>
  <c r="A36" s="1"/>
  <c r="A37" s="1"/>
  <c r="A38" s="1"/>
  <c r="E29"/>
  <c r="E39" s="1"/>
  <c r="C26"/>
  <c r="E25"/>
  <c r="E24"/>
  <c r="E23"/>
  <c r="E22"/>
  <c r="E21"/>
  <c r="E20"/>
  <c r="E19"/>
  <c r="E18"/>
  <c r="E17"/>
  <c r="A17"/>
  <c r="A18" s="1"/>
  <c r="A19" s="1"/>
  <c r="A20" s="1"/>
  <c r="A21" s="1"/>
  <c r="A22" s="1"/>
  <c r="A23" s="1"/>
  <c r="A24" s="1"/>
  <c r="A25" s="1"/>
  <c r="E16"/>
  <c r="E26" s="1"/>
  <c r="C13"/>
  <c r="E12"/>
  <c r="E11"/>
  <c r="E10"/>
  <c r="E9"/>
  <c r="E8"/>
  <c r="E7"/>
  <c r="E6"/>
  <c r="E5"/>
  <c r="E4"/>
  <c r="A4"/>
  <c r="A5" s="1"/>
  <c r="A6" s="1"/>
  <c r="A7" s="1"/>
  <c r="A8" s="1"/>
  <c r="A9" s="1"/>
  <c r="A10" s="1"/>
  <c r="A11" s="1"/>
  <c r="A12" s="1"/>
  <c r="E3"/>
  <c r="E13" s="1"/>
  <c r="F30" i="40"/>
  <c r="F31"/>
  <c r="F32"/>
  <c r="F33"/>
  <c r="F34"/>
  <c r="F35"/>
  <c r="F36"/>
  <c r="F37"/>
  <c r="F38"/>
  <c r="F29"/>
  <c r="F39" s="1"/>
  <c r="F17"/>
  <c r="F18"/>
  <c r="F19"/>
  <c r="F20"/>
  <c r="F21"/>
  <c r="F22"/>
  <c r="F23"/>
  <c r="F24"/>
  <c r="F25"/>
  <c r="C39"/>
  <c r="F16"/>
  <c r="F26" s="1"/>
  <c r="A17"/>
  <c r="A18"/>
  <c r="A19"/>
  <c r="A20"/>
  <c r="A21"/>
  <c r="A22"/>
  <c r="A23"/>
  <c r="A24"/>
  <c r="A25"/>
  <c r="C26"/>
  <c r="A30"/>
  <c r="A31"/>
  <c r="A32"/>
  <c r="A33"/>
  <c r="A34"/>
  <c r="A35"/>
  <c r="A36"/>
  <c r="A37"/>
  <c r="A38"/>
  <c r="F4"/>
  <c r="F5"/>
  <c r="F6"/>
  <c r="F7"/>
  <c r="F8"/>
  <c r="F9"/>
  <c r="F10"/>
  <c r="F11"/>
  <c r="F12"/>
  <c r="F3"/>
  <c r="F13" s="1"/>
  <c r="C13"/>
  <c r="A4"/>
  <c r="A5" s="1"/>
  <c r="A6" s="1"/>
  <c r="A7" s="1"/>
  <c r="A8" s="1"/>
  <c r="A9" s="1"/>
  <c r="A10" s="1"/>
  <c r="A11" s="1"/>
  <c r="A12" s="1"/>
  <c r="E13" i="39"/>
  <c r="E26"/>
  <c r="E39"/>
  <c r="E37"/>
  <c r="E38"/>
  <c r="C39"/>
  <c r="A37"/>
  <c r="A38" s="1"/>
  <c r="E24"/>
  <c r="E25"/>
  <c r="C26"/>
  <c r="A24"/>
  <c r="A25" s="1"/>
  <c r="C13"/>
  <c r="E11"/>
  <c r="E12"/>
  <c r="A11"/>
  <c r="A12"/>
  <c r="E36"/>
  <c r="E35"/>
  <c r="E34"/>
  <c r="E33"/>
  <c r="E32"/>
  <c r="E31"/>
  <c r="E30"/>
  <c r="A30"/>
  <c r="A31" s="1"/>
  <c r="A32" s="1"/>
  <c r="A33" s="1"/>
  <c r="A34" s="1"/>
  <c r="A35" s="1"/>
  <c r="A36" s="1"/>
  <c r="E29"/>
  <c r="E23"/>
  <c r="E22"/>
  <c r="E21"/>
  <c r="E20"/>
  <c r="E19"/>
  <c r="E18"/>
  <c r="E17"/>
  <c r="A17"/>
  <c r="A18" s="1"/>
  <c r="A19" s="1"/>
  <c r="A20" s="1"/>
  <c r="A21" s="1"/>
  <c r="A22" s="1"/>
  <c r="A23" s="1"/>
  <c r="E16"/>
  <c r="E10"/>
  <c r="E9"/>
  <c r="E8"/>
  <c r="E7"/>
  <c r="E6"/>
  <c r="E5"/>
  <c r="E4"/>
  <c r="A4"/>
  <c r="A5" s="1"/>
  <c r="A6" s="1"/>
  <c r="A7" s="1"/>
  <c r="A8" s="1"/>
  <c r="A9" s="1"/>
  <c r="A10" s="1"/>
  <c r="E3"/>
  <c r="D39" i="38"/>
  <c r="C39"/>
  <c r="F38"/>
  <c r="F37"/>
  <c r="F36"/>
  <c r="F35"/>
  <c r="F34"/>
  <c r="F33"/>
  <c r="F32"/>
  <c r="F31"/>
  <c r="A31"/>
  <c r="A32" s="1"/>
  <c r="A33" s="1"/>
  <c r="A34" s="1"/>
  <c r="A35" s="1"/>
  <c r="A36" s="1"/>
  <c r="A37" s="1"/>
  <c r="A38" s="1"/>
  <c r="F30"/>
  <c r="F39" s="1"/>
  <c r="D27"/>
  <c r="C27"/>
  <c r="F26"/>
  <c r="F25"/>
  <c r="F24"/>
  <c r="F23"/>
  <c r="F22"/>
  <c r="F21"/>
  <c r="F20"/>
  <c r="F19"/>
  <c r="A19"/>
  <c r="A20" s="1"/>
  <c r="A21" s="1"/>
  <c r="A22" s="1"/>
  <c r="A23" s="1"/>
  <c r="A24" s="1"/>
  <c r="A25" s="1"/>
  <c r="A26" s="1"/>
  <c r="F18"/>
  <c r="D15"/>
  <c r="C15"/>
  <c r="F14"/>
  <c r="F13"/>
  <c r="F12"/>
  <c r="F11"/>
  <c r="F10"/>
  <c r="F9"/>
  <c r="F8"/>
  <c r="F7"/>
  <c r="A7"/>
  <c r="A8" s="1"/>
  <c r="A9" s="1"/>
  <c r="A10" s="1"/>
  <c r="A11" s="1"/>
  <c r="A12" s="1"/>
  <c r="A13" s="1"/>
  <c r="A14" s="1"/>
  <c r="F6"/>
  <c r="F15" l="1"/>
  <c r="F27"/>
  <c r="D39" i="37"/>
  <c r="E38"/>
  <c r="E37"/>
  <c r="E36"/>
  <c r="E35"/>
  <c r="E34"/>
  <c r="E33"/>
  <c r="E32"/>
  <c r="A32"/>
  <c r="A33" s="1"/>
  <c r="A34" s="1"/>
  <c r="A35" s="1"/>
  <c r="A36" s="1"/>
  <c r="A37" s="1"/>
  <c r="A38" s="1"/>
  <c r="E31"/>
  <c r="E39" s="1"/>
  <c r="D26"/>
  <c r="E25"/>
  <c r="E24"/>
  <c r="E23"/>
  <c r="E22"/>
  <c r="E21"/>
  <c r="E20"/>
  <c r="E19"/>
  <c r="A19"/>
  <c r="A20" s="1"/>
  <c r="A21" s="1"/>
  <c r="A22" s="1"/>
  <c r="A23" s="1"/>
  <c r="A24" s="1"/>
  <c r="A25" s="1"/>
  <c r="E18"/>
  <c r="E26" s="1"/>
  <c r="D13"/>
  <c r="E12"/>
  <c r="E11"/>
  <c r="E10"/>
  <c r="E9"/>
  <c r="E8"/>
  <c r="E7"/>
  <c r="E6"/>
  <c r="A6"/>
  <c r="A7" s="1"/>
  <c r="A8" s="1"/>
  <c r="A9" s="1"/>
  <c r="A10" s="1"/>
  <c r="A11" s="1"/>
  <c r="A12" s="1"/>
  <c r="E5"/>
  <c r="E13" s="1"/>
  <c r="E32" i="36"/>
  <c r="E33"/>
  <c r="E34"/>
  <c r="E35"/>
  <c r="E36"/>
  <c r="E37"/>
  <c r="E38"/>
  <c r="E31"/>
  <c r="D39"/>
  <c r="E19"/>
  <c r="E20"/>
  <c r="E21"/>
  <c r="E22"/>
  <c r="E23"/>
  <c r="E24"/>
  <c r="E25"/>
  <c r="E18"/>
  <c r="D26"/>
  <c r="E6"/>
  <c r="E7"/>
  <c r="E8"/>
  <c r="E9"/>
  <c r="E10"/>
  <c r="E11"/>
  <c r="E12"/>
  <c r="E5"/>
  <c r="D13"/>
  <c r="A33"/>
  <c r="A34" s="1"/>
  <c r="A35" s="1"/>
  <c r="A36" s="1"/>
  <c r="A37" s="1"/>
  <c r="A38" s="1"/>
  <c r="A32"/>
  <c r="A20"/>
  <c r="A21" s="1"/>
  <c r="A22" s="1"/>
  <c r="A23" s="1"/>
  <c r="A24" s="1"/>
  <c r="A25" s="1"/>
  <c r="A19"/>
  <c r="A8"/>
  <c r="A9" s="1"/>
  <c r="A10" s="1"/>
  <c r="A11" s="1"/>
  <c r="A12" s="1"/>
  <c r="A7"/>
  <c r="A6"/>
  <c r="C13" i="35"/>
  <c r="C26"/>
  <c r="C39"/>
  <c r="E32"/>
  <c r="E33"/>
  <c r="E34"/>
  <c r="E35"/>
  <c r="E36"/>
  <c r="E37"/>
  <c r="E38"/>
  <c r="E31"/>
  <c r="E19"/>
  <c r="E20"/>
  <c r="E21"/>
  <c r="E22"/>
  <c r="E23"/>
  <c r="E24"/>
  <c r="E25"/>
  <c r="E18"/>
  <c r="E6"/>
  <c r="E7"/>
  <c r="E8"/>
  <c r="E9"/>
  <c r="E10"/>
  <c r="E11"/>
  <c r="E13" s="1"/>
  <c r="E12"/>
  <c r="E5"/>
  <c r="A32"/>
  <c r="A33" s="1"/>
  <c r="A34" s="1"/>
  <c r="A35" s="1"/>
  <c r="A36" s="1"/>
  <c r="A37" s="1"/>
  <c r="A38" s="1"/>
  <c r="A19"/>
  <c r="A20" s="1"/>
  <c r="A21" s="1"/>
  <c r="A22" s="1"/>
  <c r="A23" s="1"/>
  <c r="A24" s="1"/>
  <c r="A25" s="1"/>
  <c r="A6"/>
  <c r="A7" s="1"/>
  <c r="A8" s="1"/>
  <c r="A9" s="1"/>
  <c r="A10" s="1"/>
  <c r="A11" s="1"/>
  <c r="A12" s="1"/>
  <c r="E32" i="34"/>
  <c r="E33"/>
  <c r="E34"/>
  <c r="E35"/>
  <c r="E36"/>
  <c r="E37"/>
  <c r="E38"/>
  <c r="E31"/>
  <c r="E19"/>
  <c r="E20"/>
  <c r="E21"/>
  <c r="E22"/>
  <c r="E23"/>
  <c r="E24"/>
  <c r="E25"/>
  <c r="E18"/>
  <c r="E6"/>
  <c r="E7"/>
  <c r="E8"/>
  <c r="E9"/>
  <c r="E10"/>
  <c r="E11"/>
  <c r="E12"/>
  <c r="E5"/>
  <c r="D39"/>
  <c r="A32"/>
  <c r="A33" s="1"/>
  <c r="A34" s="1"/>
  <c r="A35" s="1"/>
  <c r="A36" s="1"/>
  <c r="A37" s="1"/>
  <c r="A38" s="1"/>
  <c r="D26"/>
  <c r="A19"/>
  <c r="A20" s="1"/>
  <c r="A21" s="1"/>
  <c r="A22" s="1"/>
  <c r="A23" s="1"/>
  <c r="A24" s="1"/>
  <c r="A25" s="1"/>
  <c r="D13"/>
  <c r="A6"/>
  <c r="A7" s="1"/>
  <c r="A8" s="1"/>
  <c r="A9" s="1"/>
  <c r="A10" s="1"/>
  <c r="A11" s="1"/>
  <c r="A12" s="1"/>
  <c r="H15" i="33"/>
  <c r="F15"/>
  <c r="F8"/>
  <c r="H8"/>
  <c r="D8"/>
  <c r="H4"/>
  <c r="F4"/>
  <c r="D4"/>
  <c r="D15" s="1"/>
  <c r="D36" i="32"/>
  <c r="C36"/>
  <c r="A28"/>
  <c r="A29" s="1"/>
  <c r="A30" s="1"/>
  <c r="A31" s="1"/>
  <c r="A32" s="1"/>
  <c r="A33" s="1"/>
  <c r="A34" s="1"/>
  <c r="A35" s="1"/>
  <c r="D24"/>
  <c r="C24"/>
  <c r="A16"/>
  <c r="A17" s="1"/>
  <c r="A18" s="1"/>
  <c r="A19" s="1"/>
  <c r="A20" s="1"/>
  <c r="A21" s="1"/>
  <c r="A22" s="1"/>
  <c r="A23" s="1"/>
  <c r="C12"/>
  <c r="E39" i="36" l="1"/>
  <c r="E26"/>
  <c r="E13"/>
  <c r="E39" i="35"/>
  <c r="E26"/>
  <c r="E39" i="34"/>
  <c r="E26"/>
  <c r="E13"/>
  <c r="F35" i="32"/>
  <c r="F34"/>
  <c r="F33"/>
  <c r="F32"/>
  <c r="F31"/>
  <c r="F30"/>
  <c r="F29"/>
  <c r="F28"/>
  <c r="F27"/>
  <c r="F36" s="1"/>
  <c r="F23"/>
  <c r="F22"/>
  <c r="F21"/>
  <c r="F20"/>
  <c r="F19"/>
  <c r="F18"/>
  <c r="F17"/>
  <c r="F16"/>
  <c r="F15"/>
  <c r="D12"/>
  <c r="F11"/>
  <c r="F10"/>
  <c r="F9"/>
  <c r="F8"/>
  <c r="F7"/>
  <c r="F6"/>
  <c r="F5"/>
  <c r="F4"/>
  <c r="A4"/>
  <c r="A5" s="1"/>
  <c r="A6" s="1"/>
  <c r="A7" s="1"/>
  <c r="A8" s="1"/>
  <c r="A9" s="1"/>
  <c r="A10" s="1"/>
  <c r="A11" s="1"/>
  <c r="F3"/>
  <c r="F12" s="1"/>
  <c r="F24" l="1"/>
  <c r="F29" i="31"/>
  <c r="F36" s="1"/>
  <c r="F30"/>
  <c r="F31"/>
  <c r="F32"/>
  <c r="F33"/>
  <c r="F34"/>
  <c r="F35"/>
  <c r="E36"/>
  <c r="D36"/>
  <c r="F24"/>
  <c r="F17"/>
  <c r="F18"/>
  <c r="F19"/>
  <c r="F20"/>
  <c r="F21"/>
  <c r="F22"/>
  <c r="F23"/>
  <c r="E24"/>
  <c r="D24"/>
  <c r="F5"/>
  <c r="F6"/>
  <c r="F7"/>
  <c r="F8"/>
  <c r="F9"/>
  <c r="F10"/>
  <c r="F11"/>
  <c r="F12"/>
  <c r="E12"/>
  <c r="D12"/>
  <c r="A29"/>
  <c r="A30" s="1"/>
  <c r="A31" s="1"/>
  <c r="A32" s="1"/>
  <c r="A33" s="1"/>
  <c r="A34" s="1"/>
  <c r="A35" s="1"/>
  <c r="A17"/>
  <c r="A18" s="1"/>
  <c r="A19" s="1"/>
  <c r="A20" s="1"/>
  <c r="A21" s="1"/>
  <c r="A22" s="1"/>
  <c r="A23" s="1"/>
  <c r="A5"/>
  <c r="A6"/>
  <c r="A7" s="1"/>
  <c r="A8" s="1"/>
  <c r="A9" s="1"/>
  <c r="A10" s="1"/>
  <c r="A11" s="1"/>
  <c r="F27"/>
  <c r="A28"/>
  <c r="F28"/>
  <c r="F15"/>
  <c r="A16"/>
  <c r="F16"/>
  <c r="F4"/>
  <c r="A4"/>
  <c r="F3"/>
  <c r="J70" i="25" l="1"/>
  <c r="J71"/>
  <c r="J72"/>
  <c r="J73"/>
  <c r="J74"/>
  <c r="J75"/>
  <c r="J76"/>
  <c r="J77"/>
  <c r="J78"/>
  <c r="J79"/>
  <c r="J80"/>
  <c r="J81"/>
  <c r="J82"/>
  <c r="J83"/>
  <c r="J84"/>
  <c r="J85"/>
  <c r="J86"/>
  <c r="J87"/>
  <c r="J88"/>
  <c r="J89"/>
  <c r="J90"/>
  <c r="J91"/>
  <c r="J92"/>
  <c r="J69"/>
  <c r="J39"/>
  <c r="J40"/>
  <c r="J41"/>
  <c r="J42"/>
  <c r="J43"/>
  <c r="J44"/>
  <c r="J45"/>
  <c r="J46"/>
  <c r="J47"/>
  <c r="J48"/>
  <c r="J49"/>
  <c r="J50"/>
  <c r="J51"/>
  <c r="J52"/>
  <c r="J53"/>
  <c r="J54"/>
  <c r="J55"/>
  <c r="J56"/>
  <c r="J57"/>
  <c r="J58"/>
  <c r="J59"/>
  <c r="J60"/>
  <c r="J61"/>
  <c r="J38"/>
  <c r="J8"/>
  <c r="J9"/>
  <c r="J10"/>
  <c r="J11"/>
  <c r="J12"/>
  <c r="J13"/>
  <c r="J14"/>
  <c r="J15"/>
  <c r="J16"/>
  <c r="J17"/>
  <c r="J18"/>
  <c r="J19"/>
  <c r="J20"/>
  <c r="J21"/>
  <c r="J22"/>
  <c r="J23"/>
  <c r="J24"/>
  <c r="J25"/>
  <c r="J26"/>
  <c r="J27"/>
  <c r="J28"/>
  <c r="J29"/>
  <c r="J30"/>
  <c r="C31" l="1"/>
  <c r="C93" l="1"/>
  <c r="D93"/>
  <c r="J93"/>
  <c r="K92" s="1"/>
  <c r="C62"/>
  <c r="D62"/>
  <c r="J62"/>
  <c r="K61" s="1"/>
  <c r="D69" l="1"/>
  <c r="A70"/>
  <c r="D70"/>
  <c r="A71"/>
  <c r="A72" s="1"/>
  <c r="A73" s="1"/>
  <c r="A74" s="1"/>
  <c r="A75" s="1"/>
  <c r="A76" s="1"/>
  <c r="A77" s="1"/>
  <c r="A78" s="1"/>
  <c r="A79" s="1"/>
  <c r="A80" s="1"/>
  <c r="A81" s="1"/>
  <c r="A82" s="1"/>
  <c r="A83" s="1"/>
  <c r="A84" s="1"/>
  <c r="A85" s="1"/>
  <c r="A86" s="1"/>
  <c r="A87" s="1"/>
  <c r="A88" s="1"/>
  <c r="A89" s="1"/>
  <c r="A90" s="1"/>
  <c r="A91" s="1"/>
  <c r="A92" s="1"/>
  <c r="D71"/>
  <c r="D72"/>
  <c r="D73"/>
  <c r="D74"/>
  <c r="D75"/>
  <c r="D76"/>
  <c r="D77"/>
  <c r="D78"/>
  <c r="D79"/>
  <c r="D80"/>
  <c r="D81"/>
  <c r="D82"/>
  <c r="D83"/>
  <c r="D84"/>
  <c r="D85"/>
  <c r="D86"/>
  <c r="D87"/>
  <c r="D88"/>
  <c r="D89"/>
  <c r="D90"/>
  <c r="D91"/>
  <c r="D92"/>
  <c r="D38"/>
  <c r="A39"/>
  <c r="A40" s="1"/>
  <c r="A41" s="1"/>
  <c r="A42" s="1"/>
  <c r="A43" s="1"/>
  <c r="A44" s="1"/>
  <c r="A45" s="1"/>
  <c r="A46" s="1"/>
  <c r="A47" s="1"/>
  <c r="A48" s="1"/>
  <c r="A49" s="1"/>
  <c r="A50" s="1"/>
  <c r="A51" s="1"/>
  <c r="A52" s="1"/>
  <c r="A53" s="1"/>
  <c r="A54" s="1"/>
  <c r="A55" s="1"/>
  <c r="A56" s="1"/>
  <c r="A57" s="1"/>
  <c r="A58" s="1"/>
  <c r="A59" s="1"/>
  <c r="A60" s="1"/>
  <c r="A61" s="1"/>
  <c r="D39"/>
  <c r="D40"/>
  <c r="D41"/>
  <c r="D42"/>
  <c r="D43"/>
  <c r="D44"/>
  <c r="D45"/>
  <c r="D46"/>
  <c r="D47"/>
  <c r="D48"/>
  <c r="D49"/>
  <c r="D50"/>
  <c r="D51"/>
  <c r="D52"/>
  <c r="D53"/>
  <c r="D54"/>
  <c r="D55"/>
  <c r="D56"/>
  <c r="D57"/>
  <c r="D58"/>
  <c r="D59"/>
  <c r="D60"/>
  <c r="D61"/>
  <c r="E390" i="16" l="1"/>
  <c r="E386"/>
  <c r="E387"/>
  <c r="E388"/>
  <c r="E389"/>
  <c r="K91" i="25" l="1"/>
  <c r="G36" i="16"/>
  <c r="H36"/>
  <c r="I36"/>
  <c r="J36"/>
  <c r="K36"/>
  <c r="F36"/>
  <c r="G28"/>
  <c r="H28"/>
  <c r="I28"/>
  <c r="J28"/>
  <c r="K28"/>
  <c r="G11"/>
  <c r="H11"/>
  <c r="I11"/>
  <c r="J11"/>
  <c r="K11"/>
  <c r="F11"/>
  <c r="E38"/>
  <c r="E21"/>
  <c r="G7"/>
  <c r="H7"/>
  <c r="I7"/>
  <c r="J7"/>
  <c r="K7"/>
  <c r="F7"/>
  <c r="E9"/>
  <c r="E10"/>
  <c r="A670" i="18"/>
  <c r="A4"/>
  <c r="A1112"/>
  <c r="A1111"/>
  <c r="L5" i="52" l="1"/>
  <c r="L5" i="51"/>
  <c r="L4" i="52"/>
  <c r="L4" i="51"/>
  <c r="M4" i="52"/>
  <c r="M4" i="51"/>
  <c r="L5" i="16"/>
  <c r="L4"/>
  <c r="M4"/>
  <c r="K60" i="25"/>
  <c r="D344" i="18"/>
  <c r="D345"/>
  <c r="D318"/>
  <c r="D319"/>
  <c r="D307"/>
  <c r="D308"/>
  <c r="D296"/>
  <c r="D297"/>
  <c r="D269"/>
  <c r="D270"/>
  <c r="D258"/>
  <c r="D259"/>
  <c r="D8" i="25" l="1"/>
  <c r="D9"/>
  <c r="D10"/>
  <c r="D11"/>
  <c r="D12"/>
  <c r="D13"/>
  <c r="D14"/>
  <c r="D15"/>
  <c r="D16"/>
  <c r="D17"/>
  <c r="D18"/>
  <c r="D19"/>
  <c r="D20"/>
  <c r="D21"/>
  <c r="D22"/>
  <c r="D23"/>
  <c r="D24"/>
  <c r="D25"/>
  <c r="D26"/>
  <c r="D27"/>
  <c r="D28"/>
  <c r="D29"/>
  <c r="D30"/>
  <c r="D7"/>
  <c r="D31" l="1"/>
  <c r="J7"/>
  <c r="J31" s="1"/>
  <c r="A9"/>
  <c r="A10" s="1"/>
  <c r="A11" s="1"/>
  <c r="A12" s="1"/>
  <c r="A13" s="1"/>
  <c r="A14" s="1"/>
  <c r="A15" s="1"/>
  <c r="A16" s="1"/>
  <c r="A17" s="1"/>
  <c r="A18" s="1"/>
  <c r="A19" s="1"/>
  <c r="A20" s="1"/>
  <c r="A21" s="1"/>
  <c r="A22" s="1"/>
  <c r="A23" s="1"/>
  <c r="A24" s="1"/>
  <c r="A25" s="1"/>
  <c r="A26" s="1"/>
  <c r="A27" s="1"/>
  <c r="A28" s="1"/>
  <c r="A29" s="1"/>
  <c r="A30" s="1"/>
  <c r="A8"/>
  <c r="K30" l="1"/>
  <c r="A14" i="8"/>
  <c r="D1327" i="18" l="1"/>
  <c r="D1329"/>
  <c r="D1330"/>
  <c r="D1331"/>
  <c r="D1332"/>
  <c r="D1333"/>
  <c r="D1328"/>
  <c r="D1277"/>
  <c r="D1276"/>
  <c r="D1021"/>
  <c r="D1022"/>
  <c r="D1023"/>
  <c r="D1025"/>
  <c r="D1029"/>
  <c r="D1030"/>
  <c r="D1031"/>
  <c r="D1032"/>
  <c r="D1033"/>
  <c r="D1035"/>
  <c r="D1038"/>
  <c r="D1039"/>
  <c r="D1040"/>
  <c r="D1041"/>
  <c r="D1042"/>
  <c r="D1043"/>
  <c r="D1037"/>
  <c r="D1036"/>
  <c r="D1046"/>
  <c r="D1047"/>
  <c r="D1048"/>
  <c r="D624"/>
  <c r="D625"/>
  <c r="D626"/>
  <c r="D627"/>
  <c r="D628"/>
  <c r="D622"/>
  <c r="D621"/>
  <c r="D629"/>
  <c r="D632"/>
  <c r="D634"/>
  <c r="D636"/>
  <c r="D637"/>
  <c r="D638"/>
  <c r="D642"/>
  <c r="D643"/>
  <c r="D644"/>
  <c r="D645"/>
  <c r="D641"/>
  <c r="D646"/>
  <c r="D647"/>
  <c r="D648"/>
  <c r="D649"/>
  <c r="D640"/>
  <c r="D639"/>
  <c r="D650"/>
  <c r="D651"/>
  <c r="D652"/>
  <c r="D653"/>
  <c r="D654"/>
  <c r="D662"/>
  <c r="D663"/>
  <c r="D664"/>
  <c r="D665"/>
  <c r="D666"/>
  <c r="D667"/>
  <c r="D668"/>
  <c r="D669"/>
  <c r="D670"/>
  <c r="D623"/>
  <c r="D1294" l="1"/>
  <c r="D1293"/>
  <c r="D603"/>
  <c r="D604"/>
  <c r="D547"/>
  <c r="D495"/>
  <c r="D496"/>
  <c r="D440"/>
  <c r="D391"/>
  <c r="D291"/>
  <c r="D239"/>
  <c r="D188"/>
  <c r="D90"/>
  <c r="D37"/>
  <c r="D802" l="1"/>
  <c r="G173" i="16" l="1"/>
  <c r="H173"/>
  <c r="I173"/>
  <c r="J173"/>
  <c r="K173"/>
  <c r="F173"/>
  <c r="E174"/>
  <c r="E175"/>
  <c r="E176" l="1"/>
  <c r="E177"/>
  <c r="D1124" i="18" l="1"/>
  <c r="D1259" l="1"/>
  <c r="D1258" l="1"/>
  <c r="D1260"/>
  <c r="D1261"/>
  <c r="D1176" l="1"/>
  <c r="D1177"/>
  <c r="D1178"/>
  <c r="D141"/>
  <c r="L93" i="16"/>
  <c r="D752" i="18"/>
  <c r="E94" i="16"/>
  <c r="E95" l="1"/>
  <c r="D1299" i="18" l="1"/>
  <c r="D1298"/>
  <c r="D1296"/>
  <c r="D1297"/>
  <c r="D1326" l="1"/>
  <c r="D1302" l="1"/>
  <c r="D1303"/>
  <c r="D1286"/>
  <c r="D1287"/>
  <c r="I25" i="16" l="1"/>
  <c r="I6" s="1"/>
  <c r="D1319" i="18" l="1"/>
  <c r="D1320"/>
  <c r="D1318"/>
  <c r="D1224" l="1"/>
  <c r="D1230" l="1"/>
  <c r="D1229"/>
  <c r="D1225"/>
  <c r="F28" i="16" l="1"/>
  <c r="E35"/>
  <c r="D1236" i="18"/>
  <c r="D1237"/>
  <c r="G42" i="16" l="1"/>
  <c r="H42"/>
  <c r="I42"/>
  <c r="J42"/>
  <c r="D786" i="18"/>
  <c r="D1125" l="1"/>
  <c r="E254" i="16" l="1"/>
  <c r="G233"/>
  <c r="H233"/>
  <c r="I233"/>
  <c r="J233"/>
  <c r="K233"/>
  <c r="F233"/>
  <c r="G196"/>
  <c r="H196"/>
  <c r="I196"/>
  <c r="J196"/>
  <c r="K196"/>
  <c r="F196"/>
  <c r="G139"/>
  <c r="H139"/>
  <c r="I139"/>
  <c r="J139"/>
  <c r="K139"/>
  <c r="F139"/>
  <c r="D1219" i="18"/>
  <c r="D1218"/>
  <c r="D1217"/>
  <c r="D1216"/>
  <c r="D1213"/>
  <c r="D1215"/>
  <c r="D1131" l="1"/>
  <c r="E34" i="16" l="1"/>
  <c r="D1222" i="18"/>
  <c r="D1223"/>
  <c r="D765" l="1"/>
  <c r="E294" i="16" l="1"/>
  <c r="E295"/>
  <c r="G296" l="1"/>
  <c r="H296"/>
  <c r="I296"/>
  <c r="J296"/>
  <c r="K296"/>
  <c r="F296"/>
  <c r="G278"/>
  <c r="H278"/>
  <c r="I278"/>
  <c r="J278"/>
  <c r="K278"/>
  <c r="F278"/>
  <c r="D1085" i="18" l="1"/>
  <c r="D1086"/>
  <c r="D1087"/>
  <c r="D1121"/>
  <c r="D1122"/>
  <c r="A3" i="9" l="1"/>
  <c r="D1231" i="18" l="1"/>
  <c r="M5" i="16" l="1"/>
  <c r="D728" i="18"/>
  <c r="D730"/>
  <c r="L372" i="16"/>
  <c r="L369"/>
  <c r="L312"/>
  <c r="L296"/>
  <c r="L7"/>
  <c r="L11"/>
  <c r="L25"/>
  <c r="L28"/>
  <c r="L36"/>
  <c r="L42"/>
  <c r="L58"/>
  <c r="L73"/>
  <c r="L96"/>
  <c r="L102"/>
  <c r="L108"/>
  <c r="L127"/>
  <c r="L133"/>
  <c r="L139"/>
  <c r="L148"/>
  <c r="L155"/>
  <c r="L162"/>
  <c r="L168"/>
  <c r="L173"/>
  <c r="L196"/>
  <c r="L219"/>
  <c r="L233"/>
  <c r="L256"/>
  <c r="L278"/>
  <c r="L267"/>
  <c r="E253" l="1"/>
  <c r="D1212" i="18" l="1"/>
  <c r="D1214"/>
  <c r="D1220"/>
  <c r="D1221"/>
  <c r="D1209"/>
  <c r="D777" l="1"/>
  <c r="D776"/>
  <c r="D778"/>
  <c r="D1175" l="1"/>
  <c r="D1179"/>
  <c r="D1120"/>
  <c r="D1126"/>
  <c r="D1113"/>
  <c r="D1128"/>
  <c r="D1130"/>
  <c r="G73" i="19" l="1"/>
  <c r="I73"/>
  <c r="K73"/>
  <c r="L73"/>
  <c r="A10" l="1"/>
  <c r="C12" i="3"/>
  <c r="C11"/>
  <c r="G24" i="19"/>
  <c r="L7" i="3"/>
  <c r="K7"/>
  <c r="J7"/>
  <c r="I7"/>
  <c r="H7"/>
  <c r="G7"/>
  <c r="F7"/>
  <c r="E7"/>
  <c r="D7"/>
  <c r="G74" i="19" l="1"/>
  <c r="A400" i="16"/>
  <c r="A22" i="9"/>
  <c r="A27" i="4"/>
  <c r="A21" i="3"/>
  <c r="A54" i="8"/>
  <c r="A19" i="4" l="1"/>
  <c r="B20" l="1"/>
  <c r="B24"/>
  <c r="E2" i="8"/>
  <c r="K6" i="19" l="1"/>
  <c r="G4"/>
  <c r="G2"/>
  <c r="D1322" i="18"/>
  <c r="D1323"/>
  <c r="D1324"/>
  <c r="D1325"/>
  <c r="D1239"/>
  <c r="CL42" i="8"/>
  <c r="CL35"/>
  <c r="CL27"/>
  <c r="D1321" i="18" l="1"/>
  <c r="D1313"/>
  <c r="D1315"/>
  <c r="D1316"/>
  <c r="D1317"/>
  <c r="D1312"/>
  <c r="D1308"/>
  <c r="D1309"/>
  <c r="D1310"/>
  <c r="D1311"/>
  <c r="D1307"/>
  <c r="D1304"/>
  <c r="D1305"/>
  <c r="D1306"/>
  <c r="D1270"/>
  <c r="D1271"/>
  <c r="D1272"/>
  <c r="D1273"/>
  <c r="D1274"/>
  <c r="D1275"/>
  <c r="D1269"/>
  <c r="D1263"/>
  <c r="D1264"/>
  <c r="D1265"/>
  <c r="D1266"/>
  <c r="D1267"/>
  <c r="D1268"/>
  <c r="D1262"/>
  <c r="D1252"/>
  <c r="D1253"/>
  <c r="D1254"/>
  <c r="D1255"/>
  <c r="D1256"/>
  <c r="D1257"/>
  <c r="D1251"/>
  <c r="D1245"/>
  <c r="D1246"/>
  <c r="D1247"/>
  <c r="D1248"/>
  <c r="D1249"/>
  <c r="D1250"/>
  <c r="D1244"/>
  <c r="D1152"/>
  <c r="D1153"/>
  <c r="D1154"/>
  <c r="D1155"/>
  <c r="D1156"/>
  <c r="D1157"/>
  <c r="D1158"/>
  <c r="D1159"/>
  <c r="D1160"/>
  <c r="D1151"/>
  <c r="E325" i="16"/>
  <c r="E314"/>
  <c r="E315"/>
  <c r="E316"/>
  <c r="E317"/>
  <c r="E318"/>
  <c r="E319"/>
  <c r="E320"/>
  <c r="E321"/>
  <c r="E322"/>
  <c r="E323"/>
  <c r="E324"/>
  <c r="E298"/>
  <c r="E299"/>
  <c r="E300"/>
  <c r="E301"/>
  <c r="E302"/>
  <c r="E303"/>
  <c r="E304"/>
  <c r="E305"/>
  <c r="E306"/>
  <c r="E280"/>
  <c r="E281"/>
  <c r="E282"/>
  <c r="E283"/>
  <c r="E284"/>
  <c r="E285"/>
  <c r="E286"/>
  <c r="E269"/>
  <c r="E270"/>
  <c r="E271"/>
  <c r="E272"/>
  <c r="E273"/>
  <c r="E274"/>
  <c r="E275"/>
  <c r="E276"/>
  <c r="E277"/>
  <c r="E258"/>
  <c r="E259"/>
  <c r="E260"/>
  <c r="E261"/>
  <c r="E262"/>
  <c r="E263"/>
  <c r="E264"/>
  <c r="E265"/>
  <c r="E266"/>
  <c r="E235"/>
  <c r="E236"/>
  <c r="E237"/>
  <c r="E238"/>
  <c r="E239"/>
  <c r="E240"/>
  <c r="E241"/>
  <c r="E242"/>
  <c r="E243"/>
  <c r="E244"/>
  <c r="E245"/>
  <c r="E246"/>
  <c r="E247"/>
  <c r="E248"/>
  <c r="E221"/>
  <c r="E222"/>
  <c r="E223"/>
  <c r="E224"/>
  <c r="E225"/>
  <c r="E226"/>
  <c r="E227"/>
  <c r="E228"/>
  <c r="E229"/>
  <c r="E230"/>
  <c r="E231"/>
  <c r="E232"/>
  <c r="E198"/>
  <c r="E199"/>
  <c r="E200"/>
  <c r="E201"/>
  <c r="E202"/>
  <c r="E203"/>
  <c r="E204"/>
  <c r="E205"/>
  <c r="E206"/>
  <c r="E179"/>
  <c r="E180"/>
  <c r="E181"/>
  <c r="E182"/>
  <c r="E183"/>
  <c r="E184"/>
  <c r="E185"/>
  <c r="E186"/>
  <c r="E187"/>
  <c r="E169"/>
  <c r="E170"/>
  <c r="E171"/>
  <c r="E172"/>
  <c r="G168"/>
  <c r="H168"/>
  <c r="I168"/>
  <c r="J168"/>
  <c r="K168"/>
  <c r="F168"/>
  <c r="E164"/>
  <c r="E165"/>
  <c r="E166"/>
  <c r="E167"/>
  <c r="E157"/>
  <c r="E158"/>
  <c r="E159"/>
  <c r="E160"/>
  <c r="E161"/>
  <c r="E150"/>
  <c r="E151"/>
  <c r="E152"/>
  <c r="E153"/>
  <c r="E154"/>
  <c r="E141"/>
  <c r="E142"/>
  <c r="E143"/>
  <c r="E144"/>
  <c r="E145"/>
  <c r="E146"/>
  <c r="E135"/>
  <c r="E136"/>
  <c r="E137"/>
  <c r="E138"/>
  <c r="E129"/>
  <c r="E130"/>
  <c r="E131"/>
  <c r="E110"/>
  <c r="E111"/>
  <c r="E112"/>
  <c r="E113"/>
  <c r="E114"/>
  <c r="E104"/>
  <c r="E105"/>
  <c r="E106"/>
  <c r="E107"/>
  <c r="E98"/>
  <c r="E99"/>
  <c r="E100"/>
  <c r="E101"/>
  <c r="E76"/>
  <c r="E77"/>
  <c r="E78"/>
  <c r="E79"/>
  <c r="E60"/>
  <c r="E61"/>
  <c r="E62"/>
  <c r="E44"/>
  <c r="E45"/>
  <c r="E46"/>
  <c r="E47"/>
  <c r="E48"/>
  <c r="E49"/>
  <c r="D354" i="18"/>
  <c r="D353"/>
  <c r="D352"/>
  <c r="D351"/>
  <c r="D350"/>
  <c r="D349"/>
  <c r="D348"/>
  <c r="D347"/>
  <c r="D346"/>
  <c r="D342"/>
  <c r="D341"/>
  <c r="D340"/>
  <c r="D339"/>
  <c r="D338"/>
  <c r="D337"/>
  <c r="D336"/>
  <c r="D335"/>
  <c r="D334"/>
  <c r="D333"/>
  <c r="D332"/>
  <c r="D331"/>
  <c r="D330"/>
  <c r="D329"/>
  <c r="D328"/>
  <c r="D327"/>
  <c r="D326"/>
  <c r="D325"/>
  <c r="D324"/>
  <c r="D323"/>
  <c r="D322"/>
  <c r="D321"/>
  <c r="D320"/>
  <c r="D317"/>
  <c r="D316"/>
  <c r="D315"/>
  <c r="D314"/>
  <c r="D313"/>
  <c r="D312"/>
  <c r="D311"/>
  <c r="D310"/>
  <c r="D309"/>
  <c r="D306"/>
  <c r="D305"/>
  <c r="D304"/>
  <c r="D303"/>
  <c r="D302"/>
  <c r="D301"/>
  <c r="D300"/>
  <c r="D299"/>
  <c r="D298"/>
  <c r="D294"/>
  <c r="D293"/>
  <c r="D292"/>
  <c r="D290"/>
  <c r="D289"/>
  <c r="D288"/>
  <c r="D287"/>
  <c r="D286"/>
  <c r="D285"/>
  <c r="D284"/>
  <c r="D283"/>
  <c r="D282"/>
  <c r="D281"/>
  <c r="D280"/>
  <c r="D279"/>
  <c r="D278"/>
  <c r="D277"/>
  <c r="D276"/>
  <c r="D275"/>
  <c r="D274"/>
  <c r="D273"/>
  <c r="D272"/>
  <c r="D271"/>
  <c r="D268"/>
  <c r="D267"/>
  <c r="D266"/>
  <c r="D265"/>
  <c r="D264"/>
  <c r="D263"/>
  <c r="D262"/>
  <c r="D261"/>
  <c r="D260"/>
  <c r="G127" i="16"/>
  <c r="H127"/>
  <c r="I127"/>
  <c r="J127"/>
  <c r="K127"/>
  <c r="F127"/>
  <c r="E128"/>
  <c r="G96"/>
  <c r="H96"/>
  <c r="I96"/>
  <c r="J96"/>
  <c r="K96"/>
  <c r="F96"/>
  <c r="E97"/>
  <c r="F55"/>
  <c r="G58"/>
  <c r="H58"/>
  <c r="I58"/>
  <c r="J58"/>
  <c r="K58"/>
  <c r="F58"/>
  <c r="E59"/>
  <c r="D567" i="18"/>
  <c r="D568"/>
  <c r="D569"/>
  <c r="D570"/>
  <c r="D571"/>
  <c r="D573"/>
  <c r="D572"/>
  <c r="D574"/>
  <c r="D575"/>
  <c r="D576"/>
  <c r="D577"/>
  <c r="D578"/>
  <c r="D579"/>
  <c r="D581"/>
  <c r="D585"/>
  <c r="D586"/>
  <c r="D587"/>
  <c r="D591"/>
  <c r="D592"/>
  <c r="D593"/>
  <c r="D594"/>
  <c r="D590"/>
  <c r="D595"/>
  <c r="D596"/>
  <c r="D597"/>
  <c r="D598"/>
  <c r="D599"/>
  <c r="D589"/>
  <c r="D588"/>
  <c r="D602"/>
  <c r="D605"/>
  <c r="D606"/>
  <c r="D609"/>
  <c r="D610"/>
  <c r="D611"/>
  <c r="D612"/>
  <c r="D613"/>
  <c r="D614"/>
  <c r="D615"/>
  <c r="D616"/>
  <c r="D617"/>
  <c r="D618"/>
  <c r="D566"/>
  <c r="D515"/>
  <c r="D516"/>
  <c r="D517"/>
  <c r="D518"/>
  <c r="D519"/>
  <c r="D520"/>
  <c r="D521"/>
  <c r="D522"/>
  <c r="D523"/>
  <c r="D524"/>
  <c r="D525"/>
  <c r="D526"/>
  <c r="D527"/>
  <c r="D528"/>
  <c r="D529"/>
  <c r="D530"/>
  <c r="D531"/>
  <c r="D532"/>
  <c r="D533"/>
  <c r="D534"/>
  <c r="D535"/>
  <c r="D536"/>
  <c r="D537"/>
  <c r="D538"/>
  <c r="D539"/>
  <c r="D540"/>
  <c r="D541"/>
  <c r="D542"/>
  <c r="D543"/>
  <c r="D544"/>
  <c r="D545"/>
  <c r="D546"/>
  <c r="D548"/>
  <c r="D549"/>
  <c r="D550"/>
  <c r="D552"/>
  <c r="D553"/>
  <c r="D554"/>
  <c r="D555"/>
  <c r="D556"/>
  <c r="D557"/>
  <c r="D558"/>
  <c r="D559"/>
  <c r="D560"/>
  <c r="D561"/>
  <c r="D562"/>
  <c r="D563"/>
  <c r="D564"/>
  <c r="D565"/>
  <c r="D514"/>
  <c r="D460"/>
  <c r="D461"/>
  <c r="D462"/>
  <c r="D463"/>
  <c r="D464"/>
  <c r="D465"/>
  <c r="D466"/>
  <c r="D467"/>
  <c r="D468"/>
  <c r="D469"/>
  <c r="D470"/>
  <c r="D471"/>
  <c r="D472"/>
  <c r="D474"/>
  <c r="D477"/>
  <c r="D478"/>
  <c r="D479"/>
  <c r="D480"/>
  <c r="D484"/>
  <c r="D485"/>
  <c r="D486"/>
  <c r="D487"/>
  <c r="D488"/>
  <c r="D483"/>
  <c r="D489"/>
  <c r="D491"/>
  <c r="D492"/>
  <c r="D493"/>
  <c r="D482"/>
  <c r="D481"/>
  <c r="D494"/>
  <c r="D497"/>
  <c r="D498"/>
  <c r="D500"/>
  <c r="D501"/>
  <c r="D502"/>
  <c r="D503"/>
  <c r="D504"/>
  <c r="D505"/>
  <c r="D506"/>
  <c r="D507"/>
  <c r="D508"/>
  <c r="D509"/>
  <c r="D510"/>
  <c r="D511"/>
  <c r="D512"/>
  <c r="D513"/>
  <c r="D459"/>
  <c r="D410"/>
  <c r="D411"/>
  <c r="D412"/>
  <c r="D413"/>
  <c r="D414"/>
  <c r="D415"/>
  <c r="D416"/>
  <c r="D417"/>
  <c r="D418"/>
  <c r="D419"/>
  <c r="D420"/>
  <c r="D421"/>
  <c r="D422"/>
  <c r="D423"/>
  <c r="D425"/>
  <c r="D426"/>
  <c r="D427"/>
  <c r="D428"/>
  <c r="D432"/>
  <c r="D433"/>
  <c r="D434"/>
  <c r="D435"/>
  <c r="D436"/>
  <c r="D431"/>
  <c r="D437"/>
  <c r="D438"/>
  <c r="D430"/>
  <c r="D429"/>
  <c r="D439"/>
  <c r="D441"/>
  <c r="D442"/>
  <c r="D443"/>
  <c r="D445"/>
  <c r="D446"/>
  <c r="D447"/>
  <c r="D448"/>
  <c r="D449"/>
  <c r="D450"/>
  <c r="D451"/>
  <c r="D452"/>
  <c r="D453"/>
  <c r="D454"/>
  <c r="D455"/>
  <c r="D456"/>
  <c r="D457"/>
  <c r="D458"/>
  <c r="D409"/>
  <c r="D356"/>
  <c r="D359"/>
  <c r="D360"/>
  <c r="D361"/>
  <c r="D362"/>
  <c r="D363"/>
  <c r="D364"/>
  <c r="D358"/>
  <c r="D357"/>
  <c r="D366"/>
  <c r="D367"/>
  <c r="D368"/>
  <c r="D369"/>
  <c r="D370"/>
  <c r="D372"/>
  <c r="D373"/>
  <c r="D374"/>
  <c r="D375"/>
  <c r="D379"/>
  <c r="D380"/>
  <c r="D381"/>
  <c r="D382"/>
  <c r="D383"/>
  <c r="D378"/>
  <c r="D384"/>
  <c r="D385"/>
  <c r="D386"/>
  <c r="D387"/>
  <c r="D388"/>
  <c r="D377"/>
  <c r="D376"/>
  <c r="D390"/>
  <c r="D392"/>
  <c r="D393"/>
  <c r="D394"/>
  <c r="D396"/>
  <c r="D397"/>
  <c r="D398"/>
  <c r="D399"/>
  <c r="D400"/>
  <c r="D401"/>
  <c r="D402"/>
  <c r="D403"/>
  <c r="D404"/>
  <c r="D405"/>
  <c r="D406"/>
  <c r="D407"/>
  <c r="D408"/>
  <c r="D355"/>
  <c r="D207"/>
  <c r="D208"/>
  <c r="D209"/>
  <c r="D210"/>
  <c r="D211"/>
  <c r="D212"/>
  <c r="D213"/>
  <c r="D214"/>
  <c r="D215"/>
  <c r="D216"/>
  <c r="D217"/>
  <c r="D218"/>
  <c r="D219"/>
  <c r="D220"/>
  <c r="D221"/>
  <c r="D222"/>
  <c r="D223"/>
  <c r="D224"/>
  <c r="D225"/>
  <c r="D226"/>
  <c r="D227"/>
  <c r="D228"/>
  <c r="D229"/>
  <c r="D230"/>
  <c r="D231"/>
  <c r="D232"/>
  <c r="D233"/>
  <c r="D234"/>
  <c r="D235"/>
  <c r="D236"/>
  <c r="D237"/>
  <c r="D238"/>
  <c r="D240"/>
  <c r="D241"/>
  <c r="D242"/>
  <c r="D244"/>
  <c r="D245"/>
  <c r="D246"/>
  <c r="D247"/>
  <c r="D248"/>
  <c r="D249"/>
  <c r="D250"/>
  <c r="D251"/>
  <c r="D252"/>
  <c r="D253"/>
  <c r="D254"/>
  <c r="D255"/>
  <c r="D256"/>
  <c r="D257"/>
  <c r="D206"/>
  <c r="D156"/>
  <c r="D157"/>
  <c r="D158"/>
  <c r="D159"/>
  <c r="D160"/>
  <c r="D161"/>
  <c r="D162"/>
  <c r="D163"/>
  <c r="D164"/>
  <c r="D165"/>
  <c r="D166"/>
  <c r="D167"/>
  <c r="D168"/>
  <c r="D169"/>
  <c r="D170"/>
  <c r="D171"/>
  <c r="D172"/>
  <c r="D173"/>
  <c r="D174"/>
  <c r="D175"/>
  <c r="D176"/>
  <c r="D177"/>
  <c r="D178"/>
  <c r="D179"/>
  <c r="D180"/>
  <c r="D181"/>
  <c r="D182"/>
  <c r="D183"/>
  <c r="D184"/>
  <c r="D185"/>
  <c r="D186"/>
  <c r="D187"/>
  <c r="D189"/>
  <c r="D190"/>
  <c r="D191"/>
  <c r="D192"/>
  <c r="D193"/>
  <c r="D194"/>
  <c r="D195"/>
  <c r="D196"/>
  <c r="D197"/>
  <c r="D198"/>
  <c r="D199"/>
  <c r="D200"/>
  <c r="D201"/>
  <c r="D202"/>
  <c r="D203"/>
  <c r="D204"/>
  <c r="D205"/>
  <c r="D155"/>
  <c r="D107"/>
  <c r="D108"/>
  <c r="D109"/>
  <c r="D110"/>
  <c r="D111"/>
  <c r="D112"/>
  <c r="D113"/>
  <c r="D114"/>
  <c r="D115"/>
  <c r="D116"/>
  <c r="D117"/>
  <c r="D118"/>
  <c r="D119"/>
  <c r="D120"/>
  <c r="D121"/>
  <c r="D122"/>
  <c r="D123"/>
  <c r="D124"/>
  <c r="D125"/>
  <c r="D126"/>
  <c r="D127"/>
  <c r="D129"/>
  <c r="D130"/>
  <c r="D131"/>
  <c r="D132"/>
  <c r="D133"/>
  <c r="D134"/>
  <c r="D135"/>
  <c r="D136"/>
  <c r="D138"/>
  <c r="D139"/>
  <c r="D140"/>
  <c r="D142"/>
  <c r="D143"/>
  <c r="D144"/>
  <c r="D145"/>
  <c r="D146"/>
  <c r="D147"/>
  <c r="D148"/>
  <c r="D149"/>
  <c r="D150"/>
  <c r="D151"/>
  <c r="D152"/>
  <c r="D153"/>
  <c r="D154"/>
  <c r="D106"/>
  <c r="D56"/>
  <c r="D57"/>
  <c r="D58"/>
  <c r="D59"/>
  <c r="D60"/>
  <c r="D61"/>
  <c r="D62"/>
  <c r="D63"/>
  <c r="D64"/>
  <c r="D65"/>
  <c r="D66"/>
  <c r="D67"/>
  <c r="D68"/>
  <c r="D69"/>
  <c r="D70"/>
  <c r="D71"/>
  <c r="D72"/>
  <c r="D73"/>
  <c r="D77"/>
  <c r="D78"/>
  <c r="D79"/>
  <c r="D80"/>
  <c r="D81"/>
  <c r="D76"/>
  <c r="D82"/>
  <c r="D84"/>
  <c r="D85"/>
  <c r="D86"/>
  <c r="D87"/>
  <c r="D75"/>
  <c r="D74"/>
  <c r="D89"/>
  <c r="D91"/>
  <c r="D92"/>
  <c r="D93"/>
  <c r="D95"/>
  <c r="D96"/>
  <c r="D97"/>
  <c r="D98"/>
  <c r="D99"/>
  <c r="D100"/>
  <c r="D101"/>
  <c r="D102"/>
  <c r="D103"/>
  <c r="D104"/>
  <c r="D105"/>
  <c r="D55"/>
  <c r="D5"/>
  <c r="D6"/>
  <c r="D7"/>
  <c r="D8"/>
  <c r="D9"/>
  <c r="D10"/>
  <c r="D11"/>
  <c r="D12"/>
  <c r="D13"/>
  <c r="D14"/>
  <c r="D15"/>
  <c r="D16"/>
  <c r="D17"/>
  <c r="D18"/>
  <c r="D19"/>
  <c r="D20"/>
  <c r="D21"/>
  <c r="D22"/>
  <c r="D23"/>
  <c r="D24"/>
  <c r="D25"/>
  <c r="D26"/>
  <c r="D27"/>
  <c r="D28"/>
  <c r="D29"/>
  <c r="D30"/>
  <c r="D31"/>
  <c r="D32"/>
  <c r="D33"/>
  <c r="D34"/>
  <c r="D35"/>
  <c r="D36"/>
  <c r="D38"/>
  <c r="D39"/>
  <c r="D40"/>
  <c r="D41"/>
  <c r="D42"/>
  <c r="D43"/>
  <c r="D44"/>
  <c r="D45"/>
  <c r="D46"/>
  <c r="D47"/>
  <c r="D48"/>
  <c r="D49"/>
  <c r="D50"/>
  <c r="D51"/>
  <c r="D52"/>
  <c r="D53"/>
  <c r="D54"/>
  <c r="D4"/>
  <c r="D671"/>
  <c r="D672"/>
  <c r="D673"/>
  <c r="D675"/>
  <c r="D677"/>
  <c r="D679"/>
  <c r="D680"/>
  <c r="D681"/>
  <c r="D685"/>
  <c r="D686"/>
  <c r="D687"/>
  <c r="D688"/>
  <c r="D684"/>
  <c r="D689"/>
  <c r="D691"/>
  <c r="D692"/>
  <c r="D693"/>
  <c r="D694"/>
  <c r="D683"/>
  <c r="D682"/>
  <c r="D699"/>
  <c r="D700"/>
  <c r="D701"/>
  <c r="D719"/>
  <c r="D720"/>
  <c r="D721"/>
  <c r="D722"/>
  <c r="D705"/>
  <c r="D706"/>
  <c r="D707"/>
  <c r="D709"/>
  <c r="D711"/>
  <c r="D712"/>
  <c r="D713"/>
  <c r="D714"/>
  <c r="D715"/>
  <c r="D716"/>
  <c r="D726"/>
  <c r="D727"/>
  <c r="D731"/>
  <c r="D733"/>
  <c r="D734"/>
  <c r="D738"/>
  <c r="D739"/>
  <c r="D741"/>
  <c r="D742"/>
  <c r="D737"/>
  <c r="D744"/>
  <c r="D745"/>
  <c r="D748"/>
  <c r="D1107"/>
  <c r="D1108"/>
  <c r="CO25" i="8"/>
  <c r="G148" i="16"/>
  <c r="H148"/>
  <c r="I148"/>
  <c r="J148"/>
  <c r="K148"/>
  <c r="F148"/>
  <c r="D986" i="18"/>
  <c r="D987"/>
  <c r="D989"/>
  <c r="D992"/>
  <c r="D993"/>
  <c r="D994"/>
  <c r="D998"/>
  <c r="D999"/>
  <c r="D1000"/>
  <c r="D1001"/>
  <c r="D997"/>
  <c r="D1002"/>
  <c r="D1003"/>
  <c r="D1004"/>
  <c r="D1005"/>
  <c r="D1006"/>
  <c r="D996"/>
  <c r="D995"/>
  <c r="D1010"/>
  <c r="D1011"/>
  <c r="D1012"/>
  <c r="D1017"/>
  <c r="D1018"/>
  <c r="D1019"/>
  <c r="D1020"/>
  <c r="D985"/>
  <c r="K42" i="16"/>
  <c r="F42"/>
  <c r="K73"/>
  <c r="J73"/>
  <c r="J41" s="1"/>
  <c r="I73"/>
  <c r="H73"/>
  <c r="H41" s="1"/>
  <c r="G73"/>
  <c r="G41" s="1"/>
  <c r="F73"/>
  <c r="K55"/>
  <c r="J55"/>
  <c r="I55"/>
  <c r="H55"/>
  <c r="G55"/>
  <c r="K102"/>
  <c r="J102"/>
  <c r="I102"/>
  <c r="H102"/>
  <c r="G102"/>
  <c r="F102"/>
  <c r="K108"/>
  <c r="J108"/>
  <c r="I108"/>
  <c r="H108"/>
  <c r="G108"/>
  <c r="F108"/>
  <c r="K133"/>
  <c r="J133"/>
  <c r="I133"/>
  <c r="H133"/>
  <c r="G133"/>
  <c r="F133"/>
  <c r="K155"/>
  <c r="J155"/>
  <c r="I155"/>
  <c r="H155"/>
  <c r="G155"/>
  <c r="F155"/>
  <c r="K162"/>
  <c r="J162"/>
  <c r="I162"/>
  <c r="H162"/>
  <c r="G162"/>
  <c r="F162"/>
  <c r="K219"/>
  <c r="J219"/>
  <c r="I219"/>
  <c r="H219"/>
  <c r="G219"/>
  <c r="F219"/>
  <c r="K256"/>
  <c r="J256"/>
  <c r="I256"/>
  <c r="H256"/>
  <c r="G256"/>
  <c r="F256"/>
  <c r="K267"/>
  <c r="J267"/>
  <c r="I267"/>
  <c r="H267"/>
  <c r="G267"/>
  <c r="F267"/>
  <c r="K312"/>
  <c r="J312"/>
  <c r="I312"/>
  <c r="H312"/>
  <c r="G312"/>
  <c r="F312"/>
  <c r="K369"/>
  <c r="J369"/>
  <c r="I369"/>
  <c r="H369"/>
  <c r="G369"/>
  <c r="F369"/>
  <c r="K25"/>
  <c r="K6" s="1"/>
  <c r="J25"/>
  <c r="J6" s="1"/>
  <c r="H25"/>
  <c r="H6" s="1"/>
  <c r="G25"/>
  <c r="G6" s="1"/>
  <c r="F25"/>
  <c r="F6" s="1"/>
  <c r="E149"/>
  <c r="E156"/>
  <c r="E7"/>
  <c r="D1119" i="18"/>
  <c r="D78" i="19"/>
  <c r="D74"/>
  <c r="A79"/>
  <c r="A75"/>
  <c r="B12"/>
  <c r="D1112" i="18"/>
  <c r="L18" i="19"/>
  <c r="D15"/>
  <c r="L13"/>
  <c r="CO17" i="8"/>
  <c r="P17"/>
  <c r="DE4" s="1"/>
  <c r="E3" s="1"/>
  <c r="BZ5"/>
  <c r="BE3"/>
  <c r="D25" i="4"/>
  <c r="A25"/>
  <c r="D21"/>
  <c r="A21"/>
  <c r="D7"/>
  <c r="I398" i="16"/>
  <c r="H19" i="3"/>
  <c r="D18"/>
  <c r="H15"/>
  <c r="D14"/>
  <c r="I394" i="16"/>
  <c r="E397"/>
  <c r="E393"/>
  <c r="D11" i="3"/>
  <c r="F12"/>
  <c r="F11"/>
  <c r="E12"/>
  <c r="E11"/>
  <c r="E126" i="16"/>
  <c r="E367"/>
  <c r="E368"/>
  <c r="E370"/>
  <c r="E371"/>
  <c r="E313"/>
  <c r="E297"/>
  <c r="E257"/>
  <c r="E268"/>
  <c r="E279"/>
  <c r="E287"/>
  <c r="E288"/>
  <c r="E289"/>
  <c r="E290"/>
  <c r="E291"/>
  <c r="E292"/>
  <c r="E293"/>
  <c r="E307"/>
  <c r="E308"/>
  <c r="E309"/>
  <c r="E310"/>
  <c r="E311"/>
  <c r="E234"/>
  <c r="E249"/>
  <c r="E250"/>
  <c r="E251"/>
  <c r="E252"/>
  <c r="E220"/>
  <c r="E197"/>
  <c r="E207"/>
  <c r="E208"/>
  <c r="E209"/>
  <c r="E210"/>
  <c r="E211"/>
  <c r="E212"/>
  <c r="E213"/>
  <c r="E214"/>
  <c r="E215"/>
  <c r="E178"/>
  <c r="E188"/>
  <c r="E189"/>
  <c r="E190"/>
  <c r="E191"/>
  <c r="E192"/>
  <c r="E193"/>
  <c r="E194"/>
  <c r="E195"/>
  <c r="E134"/>
  <c r="E139"/>
  <c r="E140"/>
  <c r="E163"/>
  <c r="E196"/>
  <c r="E278"/>
  <c r="E296"/>
  <c r="E233"/>
  <c r="E173"/>
  <c r="E376"/>
  <c r="E377"/>
  <c r="E378"/>
  <c r="E379"/>
  <c r="E380"/>
  <c r="E381"/>
  <c r="E382"/>
  <c r="E383"/>
  <c r="E384"/>
  <c r="E385"/>
  <c r="D1139" i="18"/>
  <c r="D1140"/>
  <c r="D1141"/>
  <c r="D1114"/>
  <c r="D1115"/>
  <c r="D1116"/>
  <c r="D1117"/>
  <c r="D1118"/>
  <c r="E109" i="16"/>
  <c r="E103"/>
  <c r="E56"/>
  <c r="E57"/>
  <c r="E74"/>
  <c r="E75"/>
  <c r="E80"/>
  <c r="E81"/>
  <c r="E82"/>
  <c r="E83"/>
  <c r="E84"/>
  <c r="E43"/>
  <c r="E50"/>
  <c r="E51"/>
  <c r="E52"/>
  <c r="E53"/>
  <c r="D1242" i="18"/>
  <c r="D1243"/>
  <c r="D1238"/>
  <c r="D1233"/>
  <c r="D1232"/>
  <c r="D1241"/>
  <c r="D1240"/>
  <c r="E27" i="16"/>
  <c r="E37"/>
  <c r="E39"/>
  <c r="E29"/>
  <c r="E30"/>
  <c r="E31"/>
  <c r="D1105" i="18"/>
  <c r="D1099"/>
  <c r="D1091"/>
  <c r="D1057"/>
  <c r="D981"/>
  <c r="D956"/>
  <c r="D951"/>
  <c r="D923"/>
  <c r="D915"/>
  <c r="D889"/>
  <c r="D862"/>
  <c r="D852"/>
  <c r="D843"/>
  <c r="D833"/>
  <c r="D824"/>
  <c r="D816"/>
  <c r="D808"/>
  <c r="D783"/>
  <c r="D758"/>
  <c r="D1110"/>
  <c r="D868"/>
  <c r="D869"/>
  <c r="D870"/>
  <c r="D871"/>
  <c r="D872"/>
  <c r="D857"/>
  <c r="D858"/>
  <c r="D859"/>
  <c r="D848"/>
  <c r="D849"/>
  <c r="D837"/>
  <c r="D838"/>
  <c r="D839"/>
  <c r="D828"/>
  <c r="D829"/>
  <c r="D830"/>
  <c r="D820"/>
  <c r="D821"/>
  <c r="D768"/>
  <c r="D770"/>
  <c r="D771"/>
  <c r="D772"/>
  <c r="D1065"/>
  <c r="D1068"/>
  <c r="D1069"/>
  <c r="D1071"/>
  <c r="D1072"/>
  <c r="D964"/>
  <c r="D968"/>
  <c r="D969"/>
  <c r="D970"/>
  <c r="D971"/>
  <c r="D931"/>
  <c r="D935"/>
  <c r="D936"/>
  <c r="D937"/>
  <c r="D938"/>
  <c r="D897"/>
  <c r="D901"/>
  <c r="D902"/>
  <c r="D903"/>
  <c r="D904"/>
  <c r="D789"/>
  <c r="D790"/>
  <c r="D791"/>
  <c r="D792"/>
  <c r="D793"/>
  <c r="D1104"/>
  <c r="D1106"/>
  <c r="D1109"/>
  <c r="D1111"/>
  <c r="D1098"/>
  <c r="D1058"/>
  <c r="D1060"/>
  <c r="D1063"/>
  <c r="D1064"/>
  <c r="D1073"/>
  <c r="D1074"/>
  <c r="D1075"/>
  <c r="D1076"/>
  <c r="D1077"/>
  <c r="D1078"/>
  <c r="D1067"/>
  <c r="D1066"/>
  <c r="D1081"/>
  <c r="D1082"/>
  <c r="D1083"/>
  <c r="D1092"/>
  <c r="D1093"/>
  <c r="D1094"/>
  <c r="D1056"/>
  <c r="D957"/>
  <c r="D959"/>
  <c r="D962"/>
  <c r="D963"/>
  <c r="D967"/>
  <c r="D972"/>
  <c r="D973"/>
  <c r="D974"/>
  <c r="D975"/>
  <c r="D966"/>
  <c r="D965"/>
  <c r="D976"/>
  <c r="D977"/>
  <c r="D978"/>
  <c r="D982"/>
  <c r="D983"/>
  <c r="D984"/>
  <c r="D955"/>
  <c r="D924"/>
  <c r="D926"/>
  <c r="D929"/>
  <c r="D930"/>
  <c r="D934"/>
  <c r="D939"/>
  <c r="D940"/>
  <c r="D933"/>
  <c r="D932"/>
  <c r="D944"/>
  <c r="D945"/>
  <c r="D946"/>
  <c r="D952"/>
  <c r="D953"/>
  <c r="D954"/>
  <c r="D922"/>
  <c r="D890"/>
  <c r="D892"/>
  <c r="D895"/>
  <c r="D896"/>
  <c r="D900"/>
  <c r="D905"/>
  <c r="D906"/>
  <c r="D907"/>
  <c r="D908"/>
  <c r="D909"/>
  <c r="D899"/>
  <c r="D898"/>
  <c r="D911"/>
  <c r="D912"/>
  <c r="D913"/>
  <c r="D916"/>
  <c r="D917"/>
  <c r="D918"/>
  <c r="D888"/>
  <c r="D817"/>
  <c r="D818"/>
  <c r="D819"/>
  <c r="D822"/>
  <c r="D823"/>
  <c r="D825"/>
  <c r="D826"/>
  <c r="D827"/>
  <c r="D831"/>
  <c r="D832"/>
  <c r="D834"/>
  <c r="D835"/>
  <c r="D836"/>
  <c r="D840"/>
  <c r="D841"/>
  <c r="D842"/>
  <c r="D844"/>
  <c r="D845"/>
  <c r="D846"/>
  <c r="D847"/>
  <c r="D850"/>
  <c r="D851"/>
  <c r="D853"/>
  <c r="D854"/>
  <c r="D855"/>
  <c r="D856"/>
  <c r="D860"/>
  <c r="D861"/>
  <c r="D863"/>
  <c r="D864"/>
  <c r="D865"/>
  <c r="D866"/>
  <c r="D867"/>
  <c r="D873"/>
  <c r="D874"/>
  <c r="D875"/>
  <c r="D876"/>
  <c r="D877"/>
  <c r="D878"/>
  <c r="D879"/>
  <c r="D880"/>
  <c r="D882"/>
  <c r="D883"/>
  <c r="D884"/>
  <c r="D815"/>
  <c r="D784"/>
  <c r="D785"/>
  <c r="D787"/>
  <c r="D788"/>
  <c r="D794"/>
  <c r="D795"/>
  <c r="D796"/>
  <c r="D797"/>
  <c r="D798"/>
  <c r="D799"/>
  <c r="D800"/>
  <c r="D801"/>
  <c r="D803"/>
  <c r="D804"/>
  <c r="D805"/>
  <c r="D809"/>
  <c r="D810"/>
  <c r="D811"/>
  <c r="D782"/>
  <c r="D749"/>
  <c r="D750"/>
  <c r="D736"/>
  <c r="D735"/>
  <c r="D753"/>
  <c r="D754"/>
  <c r="D755"/>
  <c r="D759"/>
  <c r="D760"/>
  <c r="D762"/>
  <c r="D766"/>
  <c r="D767"/>
  <c r="D773"/>
  <c r="D775"/>
  <c r="D774"/>
  <c r="L1" i="16"/>
  <c r="E8"/>
  <c r="E12"/>
  <c r="E13"/>
  <c r="E14"/>
  <c r="E15"/>
  <c r="E16"/>
  <c r="E17"/>
  <c r="E18"/>
  <c r="E19"/>
  <c r="E20"/>
  <c r="E26"/>
  <c r="E32"/>
  <c r="E33"/>
  <c r="E28"/>
  <c r="AR7" i="8"/>
  <c r="AN7"/>
  <c r="AK7"/>
  <c r="P7"/>
  <c r="V7"/>
  <c r="EN7"/>
  <c r="DV7"/>
  <c r="DP7"/>
  <c r="T7"/>
  <c r="N7"/>
  <c r="E6"/>
  <c r="E1"/>
  <c r="AO24"/>
  <c r="CO22"/>
  <c r="BN15"/>
  <c r="AU15"/>
  <c r="AN15"/>
  <c r="AE22"/>
  <c r="E36" i="16"/>
  <c r="K41" l="1"/>
  <c r="K40" s="1"/>
  <c r="F41"/>
  <c r="I41"/>
  <c r="E396" i="52"/>
  <c r="E396" i="51"/>
  <c r="B87" i="16" a="1"/>
  <c r="A87" a="1"/>
  <c r="A87" s="1"/>
  <c r="A88" i="51"/>
  <c r="A87" i="52"/>
  <c r="B88"/>
  <c r="B87"/>
  <c r="A87" i="51"/>
  <c r="B88"/>
  <c r="A88" i="52"/>
  <c r="B87" i="51"/>
  <c r="B88" i="16"/>
  <c r="B87"/>
  <c r="B95" i="52"/>
  <c r="B392" a="1"/>
  <c r="B392" s="1"/>
  <c r="A197" a="1"/>
  <c r="A197" s="1"/>
  <c r="A26" a="1"/>
  <c r="A26" s="1"/>
  <c r="B69" i="51"/>
  <c r="A13"/>
  <c r="A17"/>
  <c r="A21"/>
  <c r="A392" a="1"/>
  <c r="A392" s="1"/>
  <c r="A197" a="1"/>
  <c r="A197" s="1"/>
  <c r="A12"/>
  <c r="A16"/>
  <c r="A26" a="1"/>
  <c r="A26" s="1"/>
  <c r="B26" a="1"/>
  <c r="B26" s="1"/>
  <c r="B94" i="52"/>
  <c r="A392" a="1"/>
  <c r="A392" s="1"/>
  <c r="B197" a="1"/>
  <c r="B197" s="1"/>
  <c r="A8"/>
  <c r="B26" a="1"/>
  <c r="B26" s="1"/>
  <c r="B68" i="51"/>
  <c r="A24"/>
  <c r="A15"/>
  <c r="A19"/>
  <c r="B392" a="1"/>
  <c r="B392" s="1"/>
  <c r="B197" a="1"/>
  <c r="B197" s="1"/>
  <c r="A14"/>
  <c r="A18"/>
  <c r="A10" i="52"/>
  <c r="A20" i="51"/>
  <c r="B69" i="52"/>
  <c r="B62"/>
  <c r="B63"/>
  <c r="B59"/>
  <c r="A56"/>
  <c r="A24"/>
  <c r="A92"/>
  <c r="A100"/>
  <c r="A101"/>
  <c r="A99"/>
  <c r="A111"/>
  <c r="A114"/>
  <c r="A110"/>
  <c r="A122"/>
  <c r="B128"/>
  <c r="B129"/>
  <c r="B136"/>
  <c r="B137"/>
  <c r="B160"/>
  <c r="B156"/>
  <c r="B159"/>
  <c r="A176"/>
  <c r="A175"/>
  <c r="B212"/>
  <c r="B208"/>
  <c r="B204"/>
  <c r="B200"/>
  <c r="B215"/>
  <c r="B211"/>
  <c r="B207"/>
  <c r="B203"/>
  <c r="B199"/>
  <c r="A104"/>
  <c r="A105"/>
  <c r="B114"/>
  <c r="B110"/>
  <c r="B111"/>
  <c r="B122"/>
  <c r="A131"/>
  <c r="A130"/>
  <c r="B145"/>
  <c r="B141"/>
  <c r="B144"/>
  <c r="B140"/>
  <c r="A159"/>
  <c r="A160"/>
  <c r="A156"/>
  <c r="B164"/>
  <c r="B165"/>
  <c r="A194"/>
  <c r="A190"/>
  <c r="A186"/>
  <c r="A182"/>
  <c r="A178"/>
  <c r="A193"/>
  <c r="A189"/>
  <c r="A185"/>
  <c r="A181"/>
  <c r="A177"/>
  <c r="A213"/>
  <c r="A209"/>
  <c r="A205"/>
  <c r="A201"/>
  <c r="A214"/>
  <c r="A210"/>
  <c r="A206"/>
  <c r="A202"/>
  <c r="A198"/>
  <c r="A229"/>
  <c r="A225"/>
  <c r="A221"/>
  <c r="A230"/>
  <c r="A226"/>
  <c r="A222"/>
  <c r="B231"/>
  <c r="B227"/>
  <c r="B223"/>
  <c r="B232"/>
  <c r="B224"/>
  <c r="B230"/>
  <c r="A23" i="51"/>
  <c r="A9" i="52"/>
  <c r="B68"/>
  <c r="B60"/>
  <c r="B61"/>
  <c r="A57"/>
  <c r="A23"/>
  <c r="A91"/>
  <c r="A98"/>
  <c r="A97"/>
  <c r="A113"/>
  <c r="A109"/>
  <c r="A112"/>
  <c r="A121"/>
  <c r="B130"/>
  <c r="B131"/>
  <c r="B138"/>
  <c r="B134"/>
  <c r="B135"/>
  <c r="B158"/>
  <c r="B161"/>
  <c r="B157"/>
  <c r="A174"/>
  <c r="B214"/>
  <c r="B210"/>
  <c r="B206"/>
  <c r="B202"/>
  <c r="B198"/>
  <c r="B213"/>
  <c r="B209"/>
  <c r="B205"/>
  <c r="B201"/>
  <c r="A106"/>
  <c r="A107"/>
  <c r="A103"/>
  <c r="B112"/>
  <c r="B113"/>
  <c r="B109"/>
  <c r="B121"/>
  <c r="A129"/>
  <c r="A128"/>
  <c r="B143"/>
  <c r="B146"/>
  <c r="B142"/>
  <c r="A161"/>
  <c r="A157"/>
  <c r="A158"/>
  <c r="B166"/>
  <c r="B167"/>
  <c r="B163"/>
  <c r="A192"/>
  <c r="A188"/>
  <c r="A184"/>
  <c r="A180"/>
  <c r="A195"/>
  <c r="A191"/>
  <c r="A187"/>
  <c r="A183"/>
  <c r="A179"/>
  <c r="A215"/>
  <c r="A211"/>
  <c r="A207"/>
  <c r="A203"/>
  <c r="A199"/>
  <c r="A212"/>
  <c r="A208"/>
  <c r="A204"/>
  <c r="A200"/>
  <c r="A231"/>
  <c r="A227"/>
  <c r="A223"/>
  <c r="A232"/>
  <c r="A228"/>
  <c r="A224"/>
  <c r="A220"/>
  <c r="B229"/>
  <c r="B225"/>
  <c r="B221"/>
  <c r="B220"/>
  <c r="B222"/>
  <c r="B274"/>
  <c r="B270"/>
  <c r="B277"/>
  <c r="B273"/>
  <c r="B269"/>
  <c r="B251"/>
  <c r="B247"/>
  <c r="B243"/>
  <c r="B239"/>
  <c r="B235"/>
  <c r="B252"/>
  <c r="B248"/>
  <c r="B244"/>
  <c r="B240"/>
  <c r="B236"/>
  <c r="A277"/>
  <c r="A273"/>
  <c r="A269"/>
  <c r="A274"/>
  <c r="A270"/>
  <c r="B294"/>
  <c r="B290"/>
  <c r="B286"/>
  <c r="B282"/>
  <c r="B295"/>
  <c r="B291"/>
  <c r="B287"/>
  <c r="B283"/>
  <c r="B279"/>
  <c r="A333"/>
  <c r="A329"/>
  <c r="A336"/>
  <c r="A332"/>
  <c r="A328"/>
  <c r="A355"/>
  <c r="A351"/>
  <c r="A358"/>
  <c r="A354"/>
  <c r="A350"/>
  <c r="B365"/>
  <c r="B322"/>
  <c r="B318"/>
  <c r="B314"/>
  <c r="B323"/>
  <c r="B319"/>
  <c r="B315"/>
  <c r="B347"/>
  <c r="B343"/>
  <c r="B339"/>
  <c r="B344"/>
  <c r="B340"/>
  <c r="A362"/>
  <c r="A390"/>
  <c r="A386"/>
  <c r="A382"/>
  <c r="A378"/>
  <c r="A374"/>
  <c r="A387"/>
  <c r="A383"/>
  <c r="A379"/>
  <c r="A375"/>
  <c r="A84"/>
  <c r="A80"/>
  <c r="A76"/>
  <c r="A85"/>
  <c r="A81"/>
  <c r="A77"/>
  <c r="A68"/>
  <c r="B56"/>
  <c r="A37"/>
  <c r="B20"/>
  <c r="B16"/>
  <c r="B12"/>
  <c r="B19"/>
  <c r="B15"/>
  <c r="B85"/>
  <c r="B81"/>
  <c r="B77"/>
  <c r="B84"/>
  <c r="B76"/>
  <c r="B78"/>
  <c r="B72"/>
  <c r="B66"/>
  <c r="A62"/>
  <c r="A63"/>
  <c r="B228"/>
  <c r="B226"/>
  <c r="B276"/>
  <c r="B272"/>
  <c r="B268"/>
  <c r="B275"/>
  <c r="B271"/>
  <c r="B253"/>
  <c r="B249"/>
  <c r="B245"/>
  <c r="B241"/>
  <c r="B237"/>
  <c r="B254"/>
  <c r="B250"/>
  <c r="B246"/>
  <c r="B242"/>
  <c r="B238"/>
  <c r="B234"/>
  <c r="A275"/>
  <c r="A271"/>
  <c r="A276"/>
  <c r="A272"/>
  <c r="A268"/>
  <c r="B292"/>
  <c r="B288"/>
  <c r="B284"/>
  <c r="B280"/>
  <c r="B293"/>
  <c r="B289"/>
  <c r="B285"/>
  <c r="B281"/>
  <c r="A335"/>
  <c r="A331"/>
  <c r="A327"/>
  <c r="A334"/>
  <c r="A330"/>
  <c r="A357"/>
  <c r="A353"/>
  <c r="A349"/>
  <c r="A356"/>
  <c r="A352"/>
  <c r="B364"/>
  <c r="B324"/>
  <c r="B320"/>
  <c r="B316"/>
  <c r="B325"/>
  <c r="B321"/>
  <c r="B317"/>
  <c r="B313"/>
  <c r="B345"/>
  <c r="B341"/>
  <c r="B346"/>
  <c r="B342"/>
  <c r="B338"/>
  <c r="A361"/>
  <c r="A388"/>
  <c r="A384"/>
  <c r="A380"/>
  <c r="A376"/>
  <c r="A389"/>
  <c r="A385"/>
  <c r="A381"/>
  <c r="A377"/>
  <c r="A373"/>
  <c r="A82"/>
  <c r="A78"/>
  <c r="A74"/>
  <c r="A83"/>
  <c r="A79"/>
  <c r="A75"/>
  <c r="A69"/>
  <c r="B57"/>
  <c r="A38"/>
  <c r="B18"/>
  <c r="B14"/>
  <c r="B21"/>
  <c r="B17"/>
  <c r="B13"/>
  <c r="B83"/>
  <c r="B79"/>
  <c r="B75"/>
  <c r="B80"/>
  <c r="B82"/>
  <c r="B74"/>
  <c r="B71"/>
  <c r="B65"/>
  <c r="A61"/>
  <c r="A54"/>
  <c r="A50"/>
  <c r="A46"/>
  <c r="A53"/>
  <c r="A49"/>
  <c r="A45"/>
  <c r="A19"/>
  <c r="A15"/>
  <c r="A20"/>
  <c r="A16"/>
  <c r="A12"/>
  <c r="A94"/>
  <c r="B98"/>
  <c r="B101"/>
  <c r="A118"/>
  <c r="A119"/>
  <c r="A124"/>
  <c r="A138"/>
  <c r="A134"/>
  <c r="A135"/>
  <c r="B151"/>
  <c r="B154"/>
  <c r="B150"/>
  <c r="A169"/>
  <c r="A170"/>
  <c r="B174"/>
  <c r="B217"/>
  <c r="B106"/>
  <c r="B107"/>
  <c r="B103"/>
  <c r="B117"/>
  <c r="B116"/>
  <c r="B124"/>
  <c r="A143"/>
  <c r="A146"/>
  <c r="A142"/>
  <c r="A154"/>
  <c r="A150"/>
  <c r="A151"/>
  <c r="A166"/>
  <c r="A167"/>
  <c r="A163"/>
  <c r="B170"/>
  <c r="B169"/>
  <c r="B192"/>
  <c r="B188"/>
  <c r="B184"/>
  <c r="B180"/>
  <c r="B195"/>
  <c r="B191"/>
  <c r="B187"/>
  <c r="B183"/>
  <c r="B179"/>
  <c r="A218"/>
  <c r="A254"/>
  <c r="A250"/>
  <c r="A246"/>
  <c r="A242"/>
  <c r="A238"/>
  <c r="A234"/>
  <c r="A249"/>
  <c r="A241"/>
  <c r="A251"/>
  <c r="A243"/>
  <c r="A235"/>
  <c r="B263"/>
  <c r="B259"/>
  <c r="B266"/>
  <c r="B262"/>
  <c r="B258"/>
  <c r="A309"/>
  <c r="A305"/>
  <c r="A301"/>
  <c r="A297"/>
  <c r="A308"/>
  <c r="A304"/>
  <c r="A300"/>
  <c r="A266"/>
  <c r="A262"/>
  <c r="A258"/>
  <c r="A263"/>
  <c r="A259"/>
  <c r="A294"/>
  <c r="A290"/>
  <c r="A286"/>
  <c r="A282"/>
  <c r="A295"/>
  <c r="A291"/>
  <c r="A287"/>
  <c r="A283"/>
  <c r="A279"/>
  <c r="B309"/>
  <c r="B305"/>
  <c r="B301"/>
  <c r="B310"/>
  <c r="B306"/>
  <c r="B302"/>
  <c r="B298"/>
  <c r="A346"/>
  <c r="A342"/>
  <c r="A338"/>
  <c r="A345"/>
  <c r="A341"/>
  <c r="B361"/>
  <c r="A324"/>
  <c r="A320"/>
  <c r="A316"/>
  <c r="A325"/>
  <c r="A321"/>
  <c r="A317"/>
  <c r="A313"/>
  <c r="B334"/>
  <c r="B330"/>
  <c r="B335"/>
  <c r="B331"/>
  <c r="B327"/>
  <c r="B356"/>
  <c r="B352"/>
  <c r="B357"/>
  <c r="B353"/>
  <c r="B349"/>
  <c r="A364"/>
  <c r="B91"/>
  <c r="A71"/>
  <c r="A65"/>
  <c r="B53"/>
  <c r="B49"/>
  <c r="B45"/>
  <c r="B54"/>
  <c r="B50"/>
  <c r="B46"/>
  <c r="B23"/>
  <c r="B10"/>
  <c r="B9"/>
  <c r="A65" i="51"/>
  <c r="A37"/>
  <c r="A10"/>
  <c r="A69"/>
  <c r="A84"/>
  <c r="A80"/>
  <c r="A76"/>
  <c r="A85"/>
  <c r="A81"/>
  <c r="A77"/>
  <c r="B94"/>
  <c r="B107"/>
  <c r="B103"/>
  <c r="B104"/>
  <c r="B116"/>
  <c r="B117"/>
  <c r="B125"/>
  <c r="A144"/>
  <c r="A140"/>
  <c r="A143"/>
  <c r="A153"/>
  <c r="A149"/>
  <c r="A152"/>
  <c r="A167"/>
  <c r="A163"/>
  <c r="A164"/>
  <c r="B169"/>
  <c r="B170"/>
  <c r="B193"/>
  <c r="A60" i="52"/>
  <c r="A59"/>
  <c r="A52"/>
  <c r="A48"/>
  <c r="A44"/>
  <c r="A51"/>
  <c r="A47"/>
  <c r="A43"/>
  <c r="A21"/>
  <c r="A17"/>
  <c r="A13"/>
  <c r="A18"/>
  <c r="A14"/>
  <c r="A95"/>
  <c r="B100"/>
  <c r="B99"/>
  <c r="B97"/>
  <c r="A116"/>
  <c r="A117"/>
  <c r="A125"/>
  <c r="A136"/>
  <c r="A137"/>
  <c r="B153"/>
  <c r="B149"/>
  <c r="B152"/>
  <c r="A171"/>
  <c r="A172"/>
  <c r="B176"/>
  <c r="B175"/>
  <c r="B218"/>
  <c r="B104"/>
  <c r="B105"/>
  <c r="B119"/>
  <c r="B118"/>
  <c r="B125"/>
  <c r="A145"/>
  <c r="A141"/>
  <c r="A144"/>
  <c r="A140"/>
  <c r="A152"/>
  <c r="A153"/>
  <c r="A149"/>
  <c r="A164"/>
  <c r="A165"/>
  <c r="B172"/>
  <c r="B171"/>
  <c r="B194"/>
  <c r="B190"/>
  <c r="B186"/>
  <c r="B182"/>
  <c r="B178"/>
  <c r="B193"/>
  <c r="B189"/>
  <c r="B185"/>
  <c r="B181"/>
  <c r="B177"/>
  <c r="A217"/>
  <c r="A252"/>
  <c r="A248"/>
  <c r="A244"/>
  <c r="A240"/>
  <c r="A236"/>
  <c r="A253"/>
  <c r="A245"/>
  <c r="A237"/>
  <c r="A247"/>
  <c r="A239"/>
  <c r="B265"/>
  <c r="B261"/>
  <c r="B257"/>
  <c r="B264"/>
  <c r="B260"/>
  <c r="A311"/>
  <c r="A307"/>
  <c r="A303"/>
  <c r="A299"/>
  <c r="A310"/>
  <c r="A306"/>
  <c r="A302"/>
  <c r="A298"/>
  <c r="A264"/>
  <c r="A260"/>
  <c r="A265"/>
  <c r="A261"/>
  <c r="A257"/>
  <c r="A292"/>
  <c r="A288"/>
  <c r="A284"/>
  <c r="A280"/>
  <c r="A293"/>
  <c r="A289"/>
  <c r="A285"/>
  <c r="A281"/>
  <c r="B311"/>
  <c r="B307"/>
  <c r="B303"/>
  <c r="B299"/>
  <c r="B308"/>
  <c r="B304"/>
  <c r="B300"/>
  <c r="B297"/>
  <c r="A344"/>
  <c r="A340"/>
  <c r="A347"/>
  <c r="A343"/>
  <c r="A339"/>
  <c r="B362"/>
  <c r="A322"/>
  <c r="A318"/>
  <c r="A314"/>
  <c r="A323"/>
  <c r="A319"/>
  <c r="A315"/>
  <c r="B336"/>
  <c r="B332"/>
  <c r="B328"/>
  <c r="B333"/>
  <c r="B329"/>
  <c r="B358"/>
  <c r="B354"/>
  <c r="B350"/>
  <c r="B355"/>
  <c r="B351"/>
  <c r="A365"/>
  <c r="B92"/>
  <c r="A72"/>
  <c r="A66"/>
  <c r="B51"/>
  <c r="B47"/>
  <c r="B43"/>
  <c r="B52"/>
  <c r="B48"/>
  <c r="B44"/>
  <c r="B24"/>
  <c r="B8"/>
  <c r="A66" i="51"/>
  <c r="A38"/>
  <c r="A9"/>
  <c r="A8"/>
  <c r="A68"/>
  <c r="A82"/>
  <c r="A78"/>
  <c r="A74"/>
  <c r="A83"/>
  <c r="A79"/>
  <c r="A75"/>
  <c r="B95"/>
  <c r="B105"/>
  <c r="B106"/>
  <c r="B118"/>
  <c r="B119"/>
  <c r="B124"/>
  <c r="A146"/>
  <c r="A142"/>
  <c r="A145"/>
  <c r="A141"/>
  <c r="A151"/>
  <c r="A154"/>
  <c r="A150"/>
  <c r="A165"/>
  <c r="A166"/>
  <c r="B172"/>
  <c r="B191"/>
  <c r="B187"/>
  <c r="B183"/>
  <c r="B179"/>
  <c r="B194"/>
  <c r="B190"/>
  <c r="B186"/>
  <c r="B182"/>
  <c r="B178"/>
  <c r="B71"/>
  <c r="A91"/>
  <c r="A98"/>
  <c r="A99"/>
  <c r="A114"/>
  <c r="A110"/>
  <c r="A111"/>
  <c r="A122"/>
  <c r="B131"/>
  <c r="B130"/>
  <c r="B137"/>
  <c r="B138"/>
  <c r="B134"/>
  <c r="B159"/>
  <c r="B160"/>
  <c r="B156"/>
  <c r="A176"/>
  <c r="B215"/>
  <c r="B211"/>
  <c r="B207"/>
  <c r="B203"/>
  <c r="B199"/>
  <c r="B212"/>
  <c r="B208"/>
  <c r="B204"/>
  <c r="B200"/>
  <c r="A218"/>
  <c r="B232"/>
  <c r="B228"/>
  <c r="B231"/>
  <c r="B227"/>
  <c r="B223"/>
  <c r="B224"/>
  <c r="B222"/>
  <c r="B274"/>
  <c r="B270"/>
  <c r="B277"/>
  <c r="B273"/>
  <c r="B269"/>
  <c r="A323"/>
  <c r="A319"/>
  <c r="A315"/>
  <c r="A322"/>
  <c r="A314"/>
  <c r="A320"/>
  <c r="B253"/>
  <c r="B249"/>
  <c r="B245"/>
  <c r="B241"/>
  <c r="B237"/>
  <c r="B254"/>
  <c r="B250"/>
  <c r="B246"/>
  <c r="B242"/>
  <c r="B238"/>
  <c r="B234"/>
  <c r="A275"/>
  <c r="A271"/>
  <c r="A276"/>
  <c r="A272"/>
  <c r="A268"/>
  <c r="B292"/>
  <c r="B288"/>
  <c r="B284"/>
  <c r="B280"/>
  <c r="B293"/>
  <c r="B289"/>
  <c r="B285"/>
  <c r="B281"/>
  <c r="B310"/>
  <c r="B306"/>
  <c r="B302"/>
  <c r="B298"/>
  <c r="B305"/>
  <c r="B297"/>
  <c r="B307"/>
  <c r="B299"/>
  <c r="A344"/>
  <c r="A340"/>
  <c r="A347"/>
  <c r="A343"/>
  <c r="A339"/>
  <c r="B362"/>
  <c r="B334"/>
  <c r="B330"/>
  <c r="B335"/>
  <c r="B331"/>
  <c r="B327"/>
  <c r="B356"/>
  <c r="B352"/>
  <c r="B357"/>
  <c r="B353"/>
  <c r="B349"/>
  <c r="A364"/>
  <c r="B61"/>
  <c r="B62"/>
  <c r="A56"/>
  <c r="B52"/>
  <c r="B48"/>
  <c r="B44"/>
  <c r="B51"/>
  <c r="B47"/>
  <c r="B43"/>
  <c r="B19"/>
  <c r="B15"/>
  <c r="B20"/>
  <c r="B16"/>
  <c r="B12"/>
  <c r="B56"/>
  <c r="B23"/>
  <c r="B10"/>
  <c r="A71"/>
  <c r="B92"/>
  <c r="A105"/>
  <c r="A106"/>
  <c r="B113"/>
  <c r="B109"/>
  <c r="B112"/>
  <c r="B121"/>
  <c r="A130"/>
  <c r="A131"/>
  <c r="B146"/>
  <c r="B142"/>
  <c r="B145"/>
  <c r="B141"/>
  <c r="A158"/>
  <c r="A161"/>
  <c r="A157"/>
  <c r="B165"/>
  <c r="B166"/>
  <c r="A195"/>
  <c r="A191"/>
  <c r="A187"/>
  <c r="A183"/>
  <c r="A179"/>
  <c r="A194"/>
  <c r="A190"/>
  <c r="A186"/>
  <c r="A182"/>
  <c r="A178"/>
  <c r="A212"/>
  <c r="A208"/>
  <c r="A204"/>
  <c r="A200"/>
  <c r="A215"/>
  <c r="A211"/>
  <c r="A207"/>
  <c r="A203"/>
  <c r="A199"/>
  <c r="B83"/>
  <c r="B79"/>
  <c r="B75"/>
  <c r="B82"/>
  <c r="B78"/>
  <c r="B74"/>
  <c r="A94"/>
  <c r="B98"/>
  <c r="B99"/>
  <c r="A119"/>
  <c r="B171"/>
  <c r="B195"/>
  <c r="B189"/>
  <c r="B185"/>
  <c r="B181"/>
  <c r="B177"/>
  <c r="B192"/>
  <c r="B188"/>
  <c r="B184"/>
  <c r="B180"/>
  <c r="B72"/>
  <c r="A92"/>
  <c r="A100"/>
  <c r="A101"/>
  <c r="A97"/>
  <c r="A112"/>
  <c r="A113"/>
  <c r="A109"/>
  <c r="A121"/>
  <c r="B129"/>
  <c r="B128"/>
  <c r="B135"/>
  <c r="B136"/>
  <c r="B161"/>
  <c r="B157"/>
  <c r="B158"/>
  <c r="A175"/>
  <c r="A174"/>
  <c r="B213"/>
  <c r="B209"/>
  <c r="B205"/>
  <c r="B201"/>
  <c r="B214"/>
  <c r="B210"/>
  <c r="B206"/>
  <c r="B202"/>
  <c r="B198"/>
  <c r="A217"/>
  <c r="B230"/>
  <c r="B226"/>
  <c r="B229"/>
  <c r="B225"/>
  <c r="B221"/>
  <c r="B220"/>
  <c r="B276"/>
  <c r="B272"/>
  <c r="B268"/>
  <c r="B275"/>
  <c r="B271"/>
  <c r="A325"/>
  <c r="A321"/>
  <c r="A317"/>
  <c r="A313"/>
  <c r="A318"/>
  <c r="A324"/>
  <c r="A316"/>
  <c r="B251"/>
  <c r="B247"/>
  <c r="B243"/>
  <c r="B239"/>
  <c r="B235"/>
  <c r="B252"/>
  <c r="B248"/>
  <c r="B244"/>
  <c r="B240"/>
  <c r="B236"/>
  <c r="A277"/>
  <c r="A273"/>
  <c r="A269"/>
  <c r="A274"/>
  <c r="A270"/>
  <c r="B294"/>
  <c r="B290"/>
  <c r="B286"/>
  <c r="B282"/>
  <c r="B295"/>
  <c r="B291"/>
  <c r="B287"/>
  <c r="B283"/>
  <c r="B279"/>
  <c r="B308"/>
  <c r="B304"/>
  <c r="B300"/>
  <c r="B309"/>
  <c r="B301"/>
  <c r="B311"/>
  <c r="B303"/>
  <c r="A346"/>
  <c r="A342"/>
  <c r="A338"/>
  <c r="A345"/>
  <c r="A341"/>
  <c r="B361"/>
  <c r="B336"/>
  <c r="B332"/>
  <c r="B328"/>
  <c r="B333"/>
  <c r="B329"/>
  <c r="B358"/>
  <c r="B354"/>
  <c r="B350"/>
  <c r="B355"/>
  <c r="B351"/>
  <c r="A365"/>
  <c r="B63"/>
  <c r="B59"/>
  <c r="B60"/>
  <c r="A57"/>
  <c r="B54"/>
  <c r="B50"/>
  <c r="B46"/>
  <c r="B53"/>
  <c r="B49"/>
  <c r="B45"/>
  <c r="B21"/>
  <c r="B17"/>
  <c r="B13"/>
  <c r="B18"/>
  <c r="B14"/>
  <c r="B57"/>
  <c r="B24"/>
  <c r="B9"/>
  <c r="B8"/>
  <c r="A72"/>
  <c r="B91"/>
  <c r="A107"/>
  <c r="A103"/>
  <c r="A104"/>
  <c r="B111"/>
  <c r="B114"/>
  <c r="B110"/>
  <c r="B122"/>
  <c r="A128"/>
  <c r="A129"/>
  <c r="B144"/>
  <c r="B140"/>
  <c r="B143"/>
  <c r="A160"/>
  <c r="A156"/>
  <c r="A159"/>
  <c r="B167"/>
  <c r="B163"/>
  <c r="B164"/>
  <c r="A193"/>
  <c r="A189"/>
  <c r="A185"/>
  <c r="A181"/>
  <c r="A177"/>
  <c r="A192"/>
  <c r="A188"/>
  <c r="A184"/>
  <c r="A180"/>
  <c r="A214"/>
  <c r="A210"/>
  <c r="A206"/>
  <c r="A202"/>
  <c r="A198"/>
  <c r="A213"/>
  <c r="A209"/>
  <c r="A205"/>
  <c r="A201"/>
  <c r="B85"/>
  <c r="B81"/>
  <c r="B77"/>
  <c r="B84"/>
  <c r="B80"/>
  <c r="B76"/>
  <c r="B100"/>
  <c r="B97"/>
  <c r="A118"/>
  <c r="A125"/>
  <c r="A137"/>
  <c r="A138"/>
  <c r="A134"/>
  <c r="B152"/>
  <c r="B153"/>
  <c r="B149"/>
  <c r="A170"/>
  <c r="A169"/>
  <c r="B176"/>
  <c r="B217"/>
  <c r="A231"/>
  <c r="A227"/>
  <c r="A223"/>
  <c r="A230"/>
  <c r="A222"/>
  <c r="A228"/>
  <c r="A220"/>
  <c r="B263"/>
  <c r="B259"/>
  <c r="B266"/>
  <c r="B262"/>
  <c r="B258"/>
  <c r="A308"/>
  <c r="A309"/>
  <c r="A303"/>
  <c r="A299"/>
  <c r="A311"/>
  <c r="A304"/>
  <c r="A300"/>
  <c r="A253"/>
  <c r="A249"/>
  <c r="A245"/>
  <c r="A241"/>
  <c r="A237"/>
  <c r="A254"/>
  <c r="A250"/>
  <c r="A246"/>
  <c r="A242"/>
  <c r="A238"/>
  <c r="A234"/>
  <c r="A264"/>
  <c r="A260"/>
  <c r="A265"/>
  <c r="A261"/>
  <c r="A257"/>
  <c r="A292"/>
  <c r="A288"/>
  <c r="A284"/>
  <c r="A280"/>
  <c r="A293"/>
  <c r="A289"/>
  <c r="A285"/>
  <c r="A281"/>
  <c r="B325"/>
  <c r="B321"/>
  <c r="B317"/>
  <c r="B313"/>
  <c r="B320"/>
  <c r="B322"/>
  <c r="B314"/>
  <c r="A334"/>
  <c r="A330"/>
  <c r="A333"/>
  <c r="A335"/>
  <c r="A327"/>
  <c r="A355"/>
  <c r="A351"/>
  <c r="A358"/>
  <c r="A354"/>
  <c r="A350"/>
  <c r="B365"/>
  <c r="B345"/>
  <c r="B341"/>
  <c r="B346"/>
  <c r="B342"/>
  <c r="B338"/>
  <c r="A361"/>
  <c r="A388"/>
  <c r="A384"/>
  <c r="A380"/>
  <c r="A376"/>
  <c r="A389"/>
  <c r="A385"/>
  <c r="A381"/>
  <c r="A377"/>
  <c r="A373"/>
  <c r="B66"/>
  <c r="A61"/>
  <c r="A62"/>
  <c r="A53"/>
  <c r="A49"/>
  <c r="A45"/>
  <c r="A54"/>
  <c r="A50"/>
  <c r="A46"/>
  <c r="A48"/>
  <c r="A95"/>
  <c r="B101"/>
  <c r="A117"/>
  <c r="A116"/>
  <c r="A124"/>
  <c r="A135"/>
  <c r="A136"/>
  <c r="B154"/>
  <c r="B150"/>
  <c r="B151"/>
  <c r="A172"/>
  <c r="A171"/>
  <c r="B175"/>
  <c r="B174"/>
  <c r="B218"/>
  <c r="A229"/>
  <c r="A225"/>
  <c r="A221"/>
  <c r="A226"/>
  <c r="A232"/>
  <c r="A224"/>
  <c r="B265"/>
  <c r="B261"/>
  <c r="B257"/>
  <c r="B264"/>
  <c r="B260"/>
  <c r="A310"/>
  <c r="A306"/>
  <c r="A305"/>
  <c r="A301"/>
  <c r="A297"/>
  <c r="A307"/>
  <c r="A302"/>
  <c r="A298"/>
  <c r="A251"/>
  <c r="A247"/>
  <c r="A243"/>
  <c r="A239"/>
  <c r="A235"/>
  <c r="A252"/>
  <c r="A248"/>
  <c r="A244"/>
  <c r="A240"/>
  <c r="A236"/>
  <c r="A266"/>
  <c r="A262"/>
  <c r="A258"/>
  <c r="A263"/>
  <c r="A259"/>
  <c r="A294"/>
  <c r="A290"/>
  <c r="A286"/>
  <c r="A282"/>
  <c r="A295"/>
  <c r="A291"/>
  <c r="A287"/>
  <c r="A283"/>
  <c r="A279"/>
  <c r="B323"/>
  <c r="B319"/>
  <c r="B315"/>
  <c r="B324"/>
  <c r="B316"/>
  <c r="B318"/>
  <c r="A336"/>
  <c r="A332"/>
  <c r="A328"/>
  <c r="A329"/>
  <c r="A331"/>
  <c r="A357"/>
  <c r="A353"/>
  <c r="A349"/>
  <c r="A356"/>
  <c r="A352"/>
  <c r="B364"/>
  <c r="B347"/>
  <c r="B343"/>
  <c r="B339"/>
  <c r="B344"/>
  <c r="B340"/>
  <c r="A362"/>
  <c r="A390"/>
  <c r="A386"/>
  <c r="A382"/>
  <c r="A378"/>
  <c r="A374"/>
  <c r="A387"/>
  <c r="A383"/>
  <c r="A379"/>
  <c r="A375"/>
  <c r="B65"/>
  <c r="A63"/>
  <c r="A59"/>
  <c r="A60"/>
  <c r="A51"/>
  <c r="A47"/>
  <c r="A43"/>
  <c r="A52"/>
  <c r="A44"/>
  <c r="B32" i="52"/>
  <c r="B31"/>
  <c r="B30"/>
  <c r="B29"/>
  <c r="A34"/>
  <c r="A33"/>
  <c r="B37"/>
  <c r="A35"/>
  <c r="B37" i="51"/>
  <c r="A31"/>
  <c r="A30"/>
  <c r="A33"/>
  <c r="A32"/>
  <c r="B31"/>
  <c r="B30"/>
  <c r="B29"/>
  <c r="B35" i="52"/>
  <c r="B34"/>
  <c r="B33"/>
  <c r="B38"/>
  <c r="A30"/>
  <c r="A29"/>
  <c r="A32"/>
  <c r="A31"/>
  <c r="A35" i="51"/>
  <c r="A34"/>
  <c r="B38"/>
  <c r="A29"/>
  <c r="B35"/>
  <c r="B34"/>
  <c r="B33"/>
  <c r="B32"/>
  <c r="B68" i="16" a="1"/>
  <c r="B69" s="1"/>
  <c r="A68" a="1"/>
  <c r="A68" s="1"/>
  <c r="B361" a="1"/>
  <c r="A361" a="1"/>
  <c r="B71" a="1"/>
  <c r="A71" a="1"/>
  <c r="B65" a="1"/>
  <c r="A65" a="1"/>
  <c r="B56" a="1"/>
  <c r="A56" a="1"/>
  <c r="A74" a="1"/>
  <c r="B74" a="1"/>
  <c r="B59" a="1"/>
  <c r="A59" a="1"/>
  <c r="B43" a="1"/>
  <c r="A43" a="1"/>
  <c r="B327" a="1"/>
  <c r="A327" a="1"/>
  <c r="B297" a="1"/>
  <c r="A297" a="1"/>
  <c r="B313" a="1"/>
  <c r="A313" a="1"/>
  <c r="B220" a="1"/>
  <c r="A220" a="1"/>
  <c r="A198" a="1"/>
  <c r="B198" a="1"/>
  <c r="F255"/>
  <c r="B364" a="1"/>
  <c r="B365" s="1"/>
  <c r="A364" a="1"/>
  <c r="A365" s="1"/>
  <c r="B349" a="1"/>
  <c r="B268" a="1"/>
  <c r="B338" a="1"/>
  <c r="B279" a="1"/>
  <c r="B257" a="1"/>
  <c r="B217" a="1"/>
  <c r="B217" s="1"/>
  <c r="A217" a="1"/>
  <c r="A217" s="1"/>
  <c r="A23" a="1"/>
  <c r="A23" s="1"/>
  <c r="B23" a="1"/>
  <c r="B23" s="1"/>
  <c r="E27" i="19" a="1"/>
  <c r="E27" s="1"/>
  <c r="A349" i="16" a="1"/>
  <c r="A338" a="1"/>
  <c r="B37" a="1"/>
  <c r="A37" a="1"/>
  <c r="A373" a="1"/>
  <c r="B140" a="1"/>
  <c r="A140" a="1"/>
  <c r="B149" a="1"/>
  <c r="A149" a="1"/>
  <c r="B134" a="1"/>
  <c r="A134" a="1"/>
  <c r="B156" a="1"/>
  <c r="A156" a="1"/>
  <c r="B103" a="1"/>
  <c r="A103" a="1"/>
  <c r="B94" a="1"/>
  <c r="A94" a="1"/>
  <c r="B97" a="1"/>
  <c r="A97" a="1"/>
  <c r="B29" a="1"/>
  <c r="A29" a="1"/>
  <c r="E168"/>
  <c r="B26" a="1"/>
  <c r="B26" s="1"/>
  <c r="A26" a="1"/>
  <c r="A26" s="1"/>
  <c r="B12" a="1"/>
  <c r="A12" a="1"/>
  <c r="B8" a="1"/>
  <c r="A8" a="1"/>
  <c r="K255"/>
  <c r="E108"/>
  <c r="F89"/>
  <c r="J89"/>
  <c r="H89"/>
  <c r="E127"/>
  <c r="K89"/>
  <c r="I89"/>
  <c r="G89"/>
  <c r="E396"/>
  <c r="G7" i="19"/>
  <c r="A77"/>
  <c r="E267" i="16"/>
  <c r="G255"/>
  <c r="I255"/>
  <c r="H255"/>
  <c r="J255"/>
  <c r="A257" a="1"/>
  <c r="A257" s="1"/>
  <c r="A279" a="1"/>
  <c r="A268" a="1"/>
  <c r="B91" a="1"/>
  <c r="B91" s="1"/>
  <c r="A91" a="1"/>
  <c r="A92" s="1"/>
  <c r="E42"/>
  <c r="D18" i="19"/>
  <c r="B177" i="16" a="1"/>
  <c r="A174" a="1"/>
  <c r="A177" a="1"/>
  <c r="B174" a="1"/>
  <c r="G147"/>
  <c r="B392" a="1"/>
  <c r="B392" s="1"/>
  <c r="B234" a="1"/>
  <c r="B197" a="1"/>
  <c r="B197" s="1"/>
  <c r="B169" a="1"/>
  <c r="B163" a="1"/>
  <c r="B128" a="1"/>
  <c r="B124" a="1"/>
  <c r="B121" a="1"/>
  <c r="B116" a="1"/>
  <c r="B109" a="1"/>
  <c r="A163" a="1"/>
  <c r="A124" a="1"/>
  <c r="A116" a="1"/>
  <c r="A109" a="1"/>
  <c r="A392" a="1"/>
  <c r="A392" s="1"/>
  <c r="A234" a="1"/>
  <c r="A197" a="1"/>
  <c r="A197" s="1"/>
  <c r="A169" a="1"/>
  <c r="A128" a="1"/>
  <c r="A121" a="1"/>
  <c r="D27" i="19" a="1"/>
  <c r="A27" a="1"/>
  <c r="C27" a="1"/>
  <c r="E25" i="16"/>
  <c r="E369"/>
  <c r="E219"/>
  <c r="E155"/>
  <c r="E55"/>
  <c r="K147"/>
  <c r="I147"/>
  <c r="E148"/>
  <c r="E58"/>
  <c r="E96"/>
  <c r="E256"/>
  <c r="E133"/>
  <c r="E73"/>
  <c r="J147"/>
  <c r="H147"/>
  <c r="H132" s="1"/>
  <c r="E162"/>
  <c r="E102"/>
  <c r="G80" i="19"/>
  <c r="E312" i="16"/>
  <c r="A11" i="19"/>
  <c r="E11" i="16"/>
  <c r="F147"/>
  <c r="E10" i="3"/>
  <c r="F10"/>
  <c r="A2" i="4"/>
  <c r="A2" i="3"/>
  <c r="K17"/>
  <c r="A23" i="4"/>
  <c r="F132" i="16" l="1"/>
  <c r="F40" s="1"/>
  <c r="I132"/>
  <c r="I40" s="1"/>
  <c r="I391" s="1"/>
  <c r="A88"/>
  <c r="A69"/>
  <c r="B68"/>
  <c r="A361"/>
  <c r="A362"/>
  <c r="B361"/>
  <c r="B362"/>
  <c r="J132"/>
  <c r="K132"/>
  <c r="A24"/>
  <c r="B364"/>
  <c r="B218"/>
  <c r="A218"/>
  <c r="A71"/>
  <c r="A72"/>
  <c r="B71"/>
  <c r="B72"/>
  <c r="A65"/>
  <c r="A66"/>
  <c r="B66"/>
  <c r="B65"/>
  <c r="A56"/>
  <c r="A57"/>
  <c r="B56"/>
  <c r="B57"/>
  <c r="B74"/>
  <c r="B83"/>
  <c r="B81"/>
  <c r="B79"/>
  <c r="B77"/>
  <c r="B75"/>
  <c r="B85"/>
  <c r="B84"/>
  <c r="B82"/>
  <c r="B80"/>
  <c r="B78"/>
  <c r="B76"/>
  <c r="A74"/>
  <c r="A85"/>
  <c r="A83"/>
  <c r="A81"/>
  <c r="A79"/>
  <c r="A77"/>
  <c r="A75"/>
  <c r="A84"/>
  <c r="A82"/>
  <c r="A80"/>
  <c r="A78"/>
  <c r="A76"/>
  <c r="A59"/>
  <c r="A61"/>
  <c r="A63"/>
  <c r="A62"/>
  <c r="A60"/>
  <c r="B59"/>
  <c r="B63"/>
  <c r="B62"/>
  <c r="B60"/>
  <c r="B61"/>
  <c r="A43"/>
  <c r="A53"/>
  <c r="A51"/>
  <c r="A49"/>
  <c r="A47"/>
  <c r="A45"/>
  <c r="A54"/>
  <c r="A50"/>
  <c r="A48"/>
  <c r="A46"/>
  <c r="A44"/>
  <c r="A52"/>
  <c r="B43"/>
  <c r="B54"/>
  <c r="B53"/>
  <c r="B51"/>
  <c r="B49"/>
  <c r="B47"/>
  <c r="B45"/>
  <c r="B52"/>
  <c r="B50"/>
  <c r="B48"/>
  <c r="B46"/>
  <c r="B44"/>
  <c r="A327"/>
  <c r="A334"/>
  <c r="A330"/>
  <c r="A335"/>
  <c r="A331"/>
  <c r="A336"/>
  <c r="A332"/>
  <c r="A328"/>
  <c r="A333"/>
  <c r="A329"/>
  <c r="B327"/>
  <c r="B336"/>
  <c r="B332"/>
  <c r="B328"/>
  <c r="B333"/>
  <c r="B329"/>
  <c r="B334"/>
  <c r="B330"/>
  <c r="B335"/>
  <c r="B331"/>
  <c r="A297"/>
  <c r="A310"/>
  <c r="A306"/>
  <c r="A298"/>
  <c r="A305"/>
  <c r="A308"/>
  <c r="A304"/>
  <c r="A300"/>
  <c r="A311"/>
  <c r="A307"/>
  <c r="A303"/>
  <c r="A299"/>
  <c r="A302"/>
  <c r="A309"/>
  <c r="A301"/>
  <c r="G132"/>
  <c r="B297"/>
  <c r="B310"/>
  <c r="B306"/>
  <c r="B302"/>
  <c r="B298"/>
  <c r="B309"/>
  <c r="B305"/>
  <c r="B301"/>
  <c r="B308"/>
  <c r="B304"/>
  <c r="B300"/>
  <c r="B311"/>
  <c r="B307"/>
  <c r="B303"/>
  <c r="B299"/>
  <c r="A313"/>
  <c r="A324"/>
  <c r="A320"/>
  <c r="A316"/>
  <c r="A321"/>
  <c r="A322"/>
  <c r="A318"/>
  <c r="A314"/>
  <c r="A323"/>
  <c r="A319"/>
  <c r="A315"/>
  <c r="A325"/>
  <c r="A317"/>
  <c r="B313"/>
  <c r="B324"/>
  <c r="B320"/>
  <c r="B316"/>
  <c r="B325"/>
  <c r="B321"/>
  <c r="B317"/>
  <c r="B322"/>
  <c r="B318"/>
  <c r="B314"/>
  <c r="B323"/>
  <c r="B319"/>
  <c r="B315"/>
  <c r="A220"/>
  <c r="A231"/>
  <c r="A227"/>
  <c r="A223"/>
  <c r="A232"/>
  <c r="A228"/>
  <c r="A224"/>
  <c r="A229"/>
  <c r="A225"/>
  <c r="A221"/>
  <c r="A230"/>
  <c r="A226"/>
  <c r="A222"/>
  <c r="B220"/>
  <c r="B231"/>
  <c r="B227"/>
  <c r="B223"/>
  <c r="B232"/>
  <c r="B228"/>
  <c r="B224"/>
  <c r="B229"/>
  <c r="B225"/>
  <c r="B221"/>
  <c r="B230"/>
  <c r="B226"/>
  <c r="B222"/>
  <c r="B198"/>
  <c r="B215"/>
  <c r="B211"/>
  <c r="B207"/>
  <c r="B203"/>
  <c r="B199"/>
  <c r="B212"/>
  <c r="B208"/>
  <c r="B204"/>
  <c r="B200"/>
  <c r="B213"/>
  <c r="B209"/>
  <c r="B205"/>
  <c r="B201"/>
  <c r="B214"/>
  <c r="B210"/>
  <c r="B206"/>
  <c r="B202"/>
  <c r="A198"/>
  <c r="A213"/>
  <c r="A209"/>
  <c r="A205"/>
  <c r="A201"/>
  <c r="A214"/>
  <c r="A210"/>
  <c r="A206"/>
  <c r="A202"/>
  <c r="A215"/>
  <c r="A211"/>
  <c r="A207"/>
  <c r="A203"/>
  <c r="A199"/>
  <c r="A212"/>
  <c r="A208"/>
  <c r="A204"/>
  <c r="A200"/>
  <c r="A364"/>
  <c r="E42" i="19"/>
  <c r="E61"/>
  <c r="E55"/>
  <c r="E29"/>
  <c r="E48"/>
  <c r="E39"/>
  <c r="E71"/>
  <c r="E58"/>
  <c r="E45"/>
  <c r="E32"/>
  <c r="E64"/>
  <c r="B258" i="16"/>
  <c r="B263"/>
  <c r="B259"/>
  <c r="B266"/>
  <c r="B262"/>
  <c r="B265"/>
  <c r="B261"/>
  <c r="B257"/>
  <c r="B264"/>
  <c r="B260"/>
  <c r="B268"/>
  <c r="B277"/>
  <c r="B273"/>
  <c r="B269"/>
  <c r="B274"/>
  <c r="B270"/>
  <c r="B275"/>
  <c r="B271"/>
  <c r="B276"/>
  <c r="B272"/>
  <c r="E31" i="19"/>
  <c r="E47"/>
  <c r="E63"/>
  <c r="E34"/>
  <c r="E50"/>
  <c r="E66"/>
  <c r="E37"/>
  <c r="E53"/>
  <c r="E69"/>
  <c r="E40"/>
  <c r="E56"/>
  <c r="E72"/>
  <c r="B279" i="16"/>
  <c r="B294"/>
  <c r="B290"/>
  <c r="B286"/>
  <c r="B282"/>
  <c r="B295"/>
  <c r="B291"/>
  <c r="B287"/>
  <c r="B283"/>
  <c r="B292"/>
  <c r="B288"/>
  <c r="B284"/>
  <c r="B280"/>
  <c r="B293"/>
  <c r="B289"/>
  <c r="B285"/>
  <c r="B281"/>
  <c r="B338"/>
  <c r="B345"/>
  <c r="B341"/>
  <c r="B346"/>
  <c r="B342"/>
  <c r="B347"/>
  <c r="B343"/>
  <c r="B339"/>
  <c r="B344"/>
  <c r="B340"/>
  <c r="B349"/>
  <c r="B358"/>
  <c r="B354"/>
  <c r="B350"/>
  <c r="B355"/>
  <c r="B351"/>
  <c r="B356"/>
  <c r="B352"/>
  <c r="B357"/>
  <c r="B353"/>
  <c r="B24"/>
  <c r="E35" i="19"/>
  <c r="E43"/>
  <c r="E51"/>
  <c r="E59"/>
  <c r="E67"/>
  <c r="E30"/>
  <c r="E38"/>
  <c r="E46"/>
  <c r="E54"/>
  <c r="E62"/>
  <c r="E70"/>
  <c r="E33"/>
  <c r="E41"/>
  <c r="E49"/>
  <c r="E57"/>
  <c r="E65"/>
  <c r="E28"/>
  <c r="E36"/>
  <c r="E44"/>
  <c r="E52"/>
  <c r="E60"/>
  <c r="E68"/>
  <c r="A258" i="16"/>
  <c r="A265"/>
  <c r="B92"/>
  <c r="A259"/>
  <c r="A266"/>
  <c r="A264"/>
  <c r="A91"/>
  <c r="A263"/>
  <c r="A262"/>
  <c r="A261"/>
  <c r="A260"/>
  <c r="A350"/>
  <c r="A357"/>
  <c r="A353"/>
  <c r="A349"/>
  <c r="A356"/>
  <c r="A352"/>
  <c r="A355"/>
  <c r="A351"/>
  <c r="A358"/>
  <c r="A354"/>
  <c r="A338"/>
  <c r="A345"/>
  <c r="A341"/>
  <c r="A346"/>
  <c r="A342"/>
  <c r="A347"/>
  <c r="A343"/>
  <c r="A339"/>
  <c r="A344"/>
  <c r="A340"/>
  <c r="A38"/>
  <c r="A37"/>
  <c r="B38"/>
  <c r="B37"/>
  <c r="A373"/>
  <c r="A388"/>
  <c r="A384"/>
  <c r="A380"/>
  <c r="A376"/>
  <c r="A389"/>
  <c r="A385"/>
  <c r="A381"/>
  <c r="A377"/>
  <c r="A390"/>
  <c r="A386"/>
  <c r="A382"/>
  <c r="A378"/>
  <c r="A374"/>
  <c r="A387"/>
  <c r="A383"/>
  <c r="A379"/>
  <c r="A375"/>
  <c r="A140"/>
  <c r="A145"/>
  <c r="A141"/>
  <c r="A144"/>
  <c r="A143"/>
  <c r="A146"/>
  <c r="A142"/>
  <c r="B141"/>
  <c r="B146"/>
  <c r="B142"/>
  <c r="B145"/>
  <c r="B144"/>
  <c r="B140"/>
  <c r="B143"/>
  <c r="A149"/>
  <c r="A152"/>
  <c r="A153"/>
  <c r="A154"/>
  <c r="A150"/>
  <c r="A151"/>
  <c r="B149"/>
  <c r="B154"/>
  <c r="B150"/>
  <c r="B151"/>
  <c r="B152"/>
  <c r="B153"/>
  <c r="A134"/>
  <c r="A137"/>
  <c r="A138"/>
  <c r="A135"/>
  <c r="A136"/>
  <c r="B134"/>
  <c r="B137"/>
  <c r="B138"/>
  <c r="B135"/>
  <c r="B136"/>
  <c r="A157"/>
  <c r="A158"/>
  <c r="A161"/>
  <c r="A160"/>
  <c r="A156"/>
  <c r="A159"/>
  <c r="B156"/>
  <c r="B161"/>
  <c r="B157"/>
  <c r="B158"/>
  <c r="B159"/>
  <c r="B160"/>
  <c r="A103"/>
  <c r="A106"/>
  <c r="A107"/>
  <c r="A104"/>
  <c r="A105"/>
  <c r="B104"/>
  <c r="B107"/>
  <c r="B103"/>
  <c r="B105"/>
  <c r="B106"/>
  <c r="A94"/>
  <c r="A95"/>
  <c r="B95"/>
  <c r="B94"/>
  <c r="A98"/>
  <c r="A100"/>
  <c r="A97"/>
  <c r="A99"/>
  <c r="A101"/>
  <c r="B97"/>
  <c r="B100"/>
  <c r="B101"/>
  <c r="B98"/>
  <c r="B99"/>
  <c r="A30"/>
  <c r="A35"/>
  <c r="A31"/>
  <c r="A34"/>
  <c r="A33"/>
  <c r="A29"/>
  <c r="A32"/>
  <c r="B29"/>
  <c r="B34"/>
  <c r="B30"/>
  <c r="B33"/>
  <c r="B32"/>
  <c r="B35"/>
  <c r="B31"/>
  <c r="A12"/>
  <c r="A19"/>
  <c r="A15"/>
  <c r="A20"/>
  <c r="A16"/>
  <c r="A21"/>
  <c r="A17"/>
  <c r="A13"/>
  <c r="A18"/>
  <c r="A14"/>
  <c r="B13"/>
  <c r="B20"/>
  <c r="B16"/>
  <c r="B12"/>
  <c r="B19"/>
  <c r="B15"/>
  <c r="B18"/>
  <c r="B14"/>
  <c r="B21"/>
  <c r="B17"/>
  <c r="A8"/>
  <c r="A9"/>
  <c r="A10"/>
  <c r="B8"/>
  <c r="B9"/>
  <c r="B10"/>
  <c r="E255"/>
  <c r="J391"/>
  <c r="A269"/>
  <c r="A274"/>
  <c r="A270"/>
  <c r="A277"/>
  <c r="A273"/>
  <c r="A276"/>
  <c r="A268"/>
  <c r="A271"/>
  <c r="A272"/>
  <c r="A275"/>
  <c r="A279"/>
  <c r="A281"/>
  <c r="A283"/>
  <c r="A285"/>
  <c r="A287"/>
  <c r="A289"/>
  <c r="A291"/>
  <c r="A293"/>
  <c r="A295"/>
  <c r="A280"/>
  <c r="A282"/>
  <c r="A284"/>
  <c r="A286"/>
  <c r="A288"/>
  <c r="A290"/>
  <c r="A292"/>
  <c r="A294"/>
  <c r="B174"/>
  <c r="B175"/>
  <c r="B176"/>
  <c r="A174"/>
  <c r="A175"/>
  <c r="A176"/>
  <c r="A177"/>
  <c r="A179"/>
  <c r="A181"/>
  <c r="A183"/>
  <c r="A185"/>
  <c r="A187"/>
  <c r="A189"/>
  <c r="A191"/>
  <c r="A193"/>
  <c r="A195"/>
  <c r="A178"/>
  <c r="A180"/>
  <c r="A182"/>
  <c r="A184"/>
  <c r="A186"/>
  <c r="A188"/>
  <c r="A190"/>
  <c r="A192"/>
  <c r="A194"/>
  <c r="B177"/>
  <c r="B194"/>
  <c r="B190"/>
  <c r="B186"/>
  <c r="B182"/>
  <c r="B178"/>
  <c r="B193"/>
  <c r="B189"/>
  <c r="B185"/>
  <c r="B181"/>
  <c r="B191"/>
  <c r="B183"/>
  <c r="B192"/>
  <c r="B188"/>
  <c r="B184"/>
  <c r="B180"/>
  <c r="B195"/>
  <c r="B187"/>
  <c r="B179"/>
  <c r="A128"/>
  <c r="A129"/>
  <c r="A131"/>
  <c r="A130"/>
  <c r="A109"/>
  <c r="A112"/>
  <c r="A113"/>
  <c r="A110"/>
  <c r="A114"/>
  <c r="A111"/>
  <c r="A124"/>
  <c r="A125"/>
  <c r="B109"/>
  <c r="B114"/>
  <c r="B110"/>
  <c r="B111"/>
  <c r="B113"/>
  <c r="B112"/>
  <c r="B121"/>
  <c r="B122"/>
  <c r="B128"/>
  <c r="B131"/>
  <c r="B130"/>
  <c r="B129"/>
  <c r="B169"/>
  <c r="B172"/>
  <c r="B171"/>
  <c r="B170"/>
  <c r="B234"/>
  <c r="B253"/>
  <c r="B249"/>
  <c r="B247"/>
  <c r="B243"/>
  <c r="B239"/>
  <c r="B235"/>
  <c r="B252"/>
  <c r="B248"/>
  <c r="B244"/>
  <c r="B240"/>
  <c r="B236"/>
  <c r="B245"/>
  <c r="B237"/>
  <c r="B250"/>
  <c r="B242"/>
  <c r="B251"/>
  <c r="B241"/>
  <c r="B254"/>
  <c r="B246"/>
  <c r="B238"/>
  <c r="A121"/>
  <c r="A122"/>
  <c r="A169"/>
  <c r="A170"/>
  <c r="A171"/>
  <c r="A172"/>
  <c r="A234"/>
  <c r="A251"/>
  <c r="A247"/>
  <c r="A243"/>
  <c r="A239"/>
  <c r="A235"/>
  <c r="A252"/>
  <c r="A248"/>
  <c r="A244"/>
  <c r="A240"/>
  <c r="A236"/>
  <c r="A253"/>
  <c r="A245"/>
  <c r="A237"/>
  <c r="A250"/>
  <c r="A242"/>
  <c r="A249"/>
  <c r="A241"/>
  <c r="A254"/>
  <c r="A246"/>
  <c r="A238"/>
  <c r="A116"/>
  <c r="A117"/>
  <c r="A118"/>
  <c r="A119"/>
  <c r="A164"/>
  <c r="A167"/>
  <c r="A163"/>
  <c r="A166"/>
  <c r="A165"/>
  <c r="B116"/>
  <c r="B119"/>
  <c r="B118"/>
  <c r="B117"/>
  <c r="B124"/>
  <c r="B125"/>
  <c r="B163"/>
  <c r="B166"/>
  <c r="B167"/>
  <c r="B165"/>
  <c r="B164"/>
  <c r="C27" i="19"/>
  <c r="C72"/>
  <c r="C68"/>
  <c r="C64"/>
  <c r="C60"/>
  <c r="C56"/>
  <c r="C52"/>
  <c r="C48"/>
  <c r="C44"/>
  <c r="C40"/>
  <c r="C36"/>
  <c r="C32"/>
  <c r="C28"/>
  <c r="C69"/>
  <c r="C65"/>
  <c r="C61"/>
  <c r="C57"/>
  <c r="C53"/>
  <c r="C49"/>
  <c r="C45"/>
  <c r="C41"/>
  <c r="C37"/>
  <c r="C33"/>
  <c r="C29"/>
  <c r="C70"/>
  <c r="C66"/>
  <c r="C62"/>
  <c r="C58"/>
  <c r="C54"/>
  <c r="C50"/>
  <c r="C46"/>
  <c r="C42"/>
  <c r="C38"/>
  <c r="C34"/>
  <c r="C30"/>
  <c r="C71"/>
  <c r="C67"/>
  <c r="C63"/>
  <c r="C59"/>
  <c r="C55"/>
  <c r="C51"/>
  <c r="C47"/>
  <c r="C43"/>
  <c r="C39"/>
  <c r="C35"/>
  <c r="C31"/>
  <c r="A28"/>
  <c r="A69"/>
  <c r="A65"/>
  <c r="A61"/>
  <c r="A57"/>
  <c r="A53"/>
  <c r="A49"/>
  <c r="A45"/>
  <c r="A41"/>
  <c r="A37"/>
  <c r="A33"/>
  <c r="A29"/>
  <c r="A72"/>
  <c r="A68"/>
  <c r="A64"/>
  <c r="A60"/>
  <c r="A56"/>
  <c r="A52"/>
  <c r="A48"/>
  <c r="A44"/>
  <c r="A40"/>
  <c r="A36"/>
  <c r="A32"/>
  <c r="A71"/>
  <c r="A67"/>
  <c r="A63"/>
  <c r="A59"/>
  <c r="A55"/>
  <c r="A51"/>
  <c r="A47"/>
  <c r="A43"/>
  <c r="A39"/>
  <c r="A35"/>
  <c r="A31"/>
  <c r="A27"/>
  <c r="A70"/>
  <c r="A66"/>
  <c r="A62"/>
  <c r="A58"/>
  <c r="A54"/>
  <c r="A50"/>
  <c r="A46"/>
  <c r="A42"/>
  <c r="A38"/>
  <c r="A34"/>
  <c r="A30"/>
  <c r="D27"/>
  <c r="D70"/>
  <c r="D66"/>
  <c r="D62"/>
  <c r="D58"/>
  <c r="D54"/>
  <c r="D50"/>
  <c r="D46"/>
  <c r="D42"/>
  <c r="D38"/>
  <c r="D34"/>
  <c r="D30"/>
  <c r="D71"/>
  <c r="D67"/>
  <c r="D63"/>
  <c r="D59"/>
  <c r="D55"/>
  <c r="D51"/>
  <c r="D72"/>
  <c r="D68"/>
  <c r="D64"/>
  <c r="D60"/>
  <c r="D56"/>
  <c r="D52"/>
  <c r="D48"/>
  <c r="D44"/>
  <c r="D40"/>
  <c r="D36"/>
  <c r="D32"/>
  <c r="D28"/>
  <c r="D69"/>
  <c r="D65"/>
  <c r="D61"/>
  <c r="D57"/>
  <c r="D53"/>
  <c r="D49"/>
  <c r="D47"/>
  <c r="D43"/>
  <c r="D39"/>
  <c r="D35"/>
  <c r="D31"/>
  <c r="D45"/>
  <c r="D41"/>
  <c r="D37"/>
  <c r="D33"/>
  <c r="D29"/>
  <c r="E147" i="16"/>
  <c r="G391"/>
  <c r="E41"/>
  <c r="K31" i="25" s="1"/>
  <c r="K29" s="1"/>
  <c r="K6" s="1"/>
  <c r="H391" i="16"/>
  <c r="E6"/>
  <c r="B62" i="19" a="1"/>
  <c r="B32" a="1"/>
  <c r="B51" a="1"/>
  <c r="B41" a="1"/>
  <c r="B28" a="1"/>
  <c r="B64" a="1"/>
  <c r="B58" a="1"/>
  <c r="B63" a="1"/>
  <c r="B43" a="1"/>
  <c r="B48" a="1"/>
  <c r="B67" a="1"/>
  <c r="B30" a="1"/>
  <c r="B70" a="1"/>
  <c r="B37" a="1"/>
  <c r="B57" a="1"/>
  <c r="B35" a="1"/>
  <c r="B60" a="1"/>
  <c r="B40" a="1"/>
  <c r="B52" a="1"/>
  <c r="B65" a="1"/>
  <c r="B39" a="1"/>
  <c r="B44" a="1"/>
  <c r="B59" a="1"/>
  <c r="B54" a="1"/>
  <c r="B42" a="1"/>
  <c r="B69" a="1"/>
  <c r="B45" a="1"/>
  <c r="B49" a="1"/>
  <c r="B27" a="1"/>
  <c r="B29" a="1"/>
  <c r="B33" a="1"/>
  <c r="B50" a="1"/>
  <c r="B47" a="1"/>
  <c r="B36" a="1"/>
  <c r="B72" a="1"/>
  <c r="B46" a="1"/>
  <c r="B38" a="1"/>
  <c r="B34" a="1"/>
  <c r="B68" a="1"/>
  <c r="B71" a="1"/>
  <c r="B66" a="1"/>
  <c r="B56" a="1"/>
  <c r="B31" a="1"/>
  <c r="B53" a="1"/>
  <c r="B61" a="1"/>
  <c r="B55" a="1"/>
  <c r="E132" i="16" l="1"/>
  <c r="L23" i="19"/>
  <c r="A73" s="1"/>
  <c r="B65"/>
  <c r="B53"/>
  <c r="B69"/>
  <c r="B71"/>
  <c r="B63"/>
  <c r="B55"/>
  <c r="B47"/>
  <c r="B43"/>
  <c r="B39"/>
  <c r="B35"/>
  <c r="B31"/>
  <c r="B27"/>
  <c r="B70"/>
  <c r="B66"/>
  <c r="B62"/>
  <c r="B58"/>
  <c r="B54"/>
  <c r="B50"/>
  <c r="B46"/>
  <c r="B42"/>
  <c r="B38"/>
  <c r="B34"/>
  <c r="B30"/>
  <c r="B57"/>
  <c r="B49"/>
  <c r="B61"/>
  <c r="B67"/>
  <c r="B59"/>
  <c r="B51"/>
  <c r="B45"/>
  <c r="B41"/>
  <c r="B37"/>
  <c r="B33"/>
  <c r="B29"/>
  <c r="B72"/>
  <c r="B68"/>
  <c r="B64"/>
  <c r="B60"/>
  <c r="B56"/>
  <c r="B52"/>
  <c r="B48"/>
  <c r="B44"/>
  <c r="B40"/>
  <c r="B36"/>
  <c r="B32"/>
  <c r="B28"/>
  <c r="G10" i="3" l="1"/>
  <c r="G12" s="1"/>
  <c r="J10"/>
  <c r="J12" s="1"/>
  <c r="A3" i="19"/>
  <c r="A1"/>
  <c r="I77"/>
  <c r="D12" i="3" l="1"/>
  <c r="D10"/>
  <c r="A13"/>
  <c r="B73" i="19"/>
  <c r="B77" s="1"/>
  <c r="E93" i="16"/>
  <c r="E89"/>
  <c r="A14" i="3" l="1"/>
  <c r="F18" s="1"/>
  <c r="G6" i="19"/>
  <c r="M2" i="3" l="1"/>
  <c r="F14"/>
  <c r="E40" i="16"/>
  <c r="F391"/>
  <c r="E374" l="1"/>
  <c r="E373"/>
  <c r="D9" i="4"/>
  <c r="I392" i="16"/>
  <c r="E372"/>
  <c r="E391" s="1"/>
  <c r="L3" l="1"/>
  <c r="A397" s="1"/>
  <c r="D8" i="4"/>
  <c r="E392" i="16"/>
  <c r="L2"/>
  <c r="K391"/>
  <c r="G397" l="1"/>
  <c r="G393"/>
  <c r="A8" i="8" s="1"/>
  <c r="A393" i="16"/>
  <c r="BE5" i="8" l="1"/>
</calcChain>
</file>

<file path=xl/sharedStrings.xml><?xml version="1.0" encoding="utf-8"?>
<sst xmlns="http://schemas.openxmlformats.org/spreadsheetml/2006/main" count="4351" uniqueCount="981">
  <si>
    <t>Наименование показателя</t>
  </si>
  <si>
    <t>Код строки</t>
  </si>
  <si>
    <t>всего</t>
  </si>
  <si>
    <t>в том числе:</t>
  </si>
  <si>
    <t xml:space="preserve"> из них гранты</t>
  </si>
  <si>
    <t>х</t>
  </si>
  <si>
    <t>из них:</t>
  </si>
  <si>
    <t>Остаток средств на начало года</t>
  </si>
  <si>
    <t>Остаток средств на конец года</t>
  </si>
  <si>
    <t>Год начала закупки</t>
  </si>
  <si>
    <t>Сумма выплат по расходам на закупку товаров, работ и услуг, руб. (с точностью до двух знаков после запятой - 0,00</t>
  </si>
  <si>
    <t>в соответствии с Федеральным законом от 5 апреля 2013 г. № 44-ФЗ "О контрактной системе в сфере закупок товаров, работ, услуг для обеспечения государственных и муниципальных нужд"</t>
  </si>
  <si>
    <t>в соответствии с Федеральным законом от 18 июля 2011 г. № 223-ФЗ "О  закупках товаров, работ, услуг отдельными видами юридических лиц"</t>
  </si>
  <si>
    <t>Выплаты по расходам на закупку товаров, работ, услуг всего:</t>
  </si>
  <si>
    <t>0001</t>
  </si>
  <si>
    <t>на закупку товаров работ, услуг по году начала закупки:</t>
  </si>
  <si>
    <t>Сумма (руб., с точностью до двух знаков после запятой - 0,00)</t>
  </si>
  <si>
    <t>010</t>
  </si>
  <si>
    <t>Поступление</t>
  </si>
  <si>
    <t>020</t>
  </si>
  <si>
    <t>030</t>
  </si>
  <si>
    <t>Выбытие</t>
  </si>
  <si>
    <t>040</t>
  </si>
  <si>
    <t>Объем публичных обязательств, всего:</t>
  </si>
  <si>
    <t>Объем бюджетных инвестиций (в части переданных полномочий государственного (муниципального) заказчика в соответствии с Бюджетным кодексом Российской Федерации), всего:</t>
  </si>
  <si>
    <t>Объем средств, поступивших во временное распоряжение, всего:</t>
  </si>
  <si>
    <t>УТВЕРЖДАЮ</t>
  </si>
  <si>
    <t>(наименование должности лица, утверждающего документ; наименование органа,</t>
  </si>
  <si>
    <t>осуществляющего функции и полномочия учредителя (учреждения))</t>
  </si>
  <si>
    <t>(подпись)</t>
  </si>
  <si>
    <t>Форма по ОКУД</t>
  </si>
  <si>
    <t>Дата</t>
  </si>
  <si>
    <t>по ОКПО</t>
  </si>
  <si>
    <t>ИНН/КПП</t>
  </si>
  <si>
    <t>Дата представления предыдущих Сведений</t>
  </si>
  <si>
    <t>Наименование бюджета</t>
  </si>
  <si>
    <t>по ОКТМО</t>
  </si>
  <si>
    <t>Глава по БК</t>
  </si>
  <si>
    <t>по ОКЕИ</t>
  </si>
  <si>
    <t>Код объекта ФАИП</t>
  </si>
  <si>
    <t>код</t>
  </si>
  <si>
    <t>Суммы возврата дебиторской задолженности прошлых лет</t>
  </si>
  <si>
    <t>Планируемые</t>
  </si>
  <si>
    <t>Всего</t>
  </si>
  <si>
    <t>(расшифровка подписи)</t>
  </si>
  <si>
    <t>(должность)</t>
  </si>
  <si>
    <t>(телефон)</t>
  </si>
  <si>
    <t>КОДЫ</t>
  </si>
  <si>
    <t>ИНН</t>
  </si>
  <si>
    <t>КПП</t>
  </si>
  <si>
    <t>(наименование должности лица, утверждающего документ)</t>
  </si>
  <si>
    <t>"</t>
  </si>
  <si>
    <t xml:space="preserve"> г.</t>
  </si>
  <si>
    <t>План финансово-хозяйственной деятельности</t>
  </si>
  <si>
    <t>Наименование учреждения</t>
  </si>
  <si>
    <t>Единица измерения: руб.</t>
  </si>
  <si>
    <t>383</t>
  </si>
  <si>
    <t xml:space="preserve">Наименование органа, осуществляющего функции и полномочия учредителя </t>
  </si>
  <si>
    <t>1.1. Цели деятельности учреждения (подразделения):</t>
  </si>
  <si>
    <t>1.2. Виды деятельности учреждения (подразделения):</t>
  </si>
  <si>
    <t>Юридический адрес учреждения (подразделения)</t>
  </si>
  <si>
    <t>1.3. Перечень услуг (работ), осуществляемых, в том числе, на платной основе:</t>
  </si>
  <si>
    <t>Сумма, рублей</t>
  </si>
  <si>
    <t>(последнюю отчетную дату)</t>
  </si>
  <si>
    <t>Доходы от собственности</t>
  </si>
  <si>
    <t>Прочие доходы</t>
  </si>
  <si>
    <t>Выплаты персоналу всего:</t>
  </si>
  <si>
    <t>Безвозмездные перечисления организациям</t>
  </si>
  <si>
    <t>Прочие расходы (кроме расходов на закупку товаров, работ, услуг)</t>
  </si>
  <si>
    <t>1. Сведения о деятельности учреждения (подразделения)</t>
  </si>
  <si>
    <t>Всего на закупки</t>
  </si>
  <si>
    <t>на оплату контрактов заключенных до начала очередного финансового года:</t>
  </si>
  <si>
    <t>(очередной финансовый год)</t>
  </si>
  <si>
    <t>выплаты</t>
  </si>
  <si>
    <t>поступления</t>
  </si>
  <si>
    <t>по ОКВ</t>
  </si>
  <si>
    <t>Единица измерения: руб. (с точностью до второго десятичного знака)</t>
  </si>
  <si>
    <t>(наименование иностранной валюты)</t>
  </si>
  <si>
    <t>СВЕДЕНИЯ</t>
  </si>
  <si>
    <t>КОСГУ</t>
  </si>
  <si>
    <t>РАССМОТРЕНО</t>
  </si>
  <si>
    <t>На заседании Наблюдательного Совета</t>
  </si>
  <si>
    <t>Краткое наименование</t>
  </si>
  <si>
    <t>Полное наименование</t>
  </si>
  <si>
    <t>МБДОУ Малиновский д/с</t>
  </si>
  <si>
    <t>Муниципальное бюджетное дошкольное образовательное учреждение Малиновский детский сад</t>
  </si>
  <si>
    <t>МАУ "ФОК "Атлант" в г.Шахунья"</t>
  </si>
  <si>
    <t>муниципальное автономное учреждение "Физкультурно-оздоровительный комплекс "Атлант" в г.Шахунья"</t>
  </si>
  <si>
    <t>МБДОУ Мелёшихинский д/сад</t>
  </si>
  <si>
    <t>Муниципальное бюджетное дошкольное образовательное учреждение Мелёшихинский детский сад</t>
  </si>
  <si>
    <t>МБДОУ Петровский детский сад</t>
  </si>
  <si>
    <t>Муниципальное бюджетное дошкольное образовательное учреждение Петровский детский сад</t>
  </si>
  <si>
    <t>МБДОУ Щербажский ДС</t>
  </si>
  <si>
    <t>Муниципальное бюджетное дошкольное образовательное учреждение Щербажский детский сад</t>
  </si>
  <si>
    <t>МБДОУ Большемузянский ДС</t>
  </si>
  <si>
    <t>Муниципальное бюджетное дошкольное образовательное учреждение Большемузянский детский сад</t>
  </si>
  <si>
    <t>МБДОУ Вахтанский д/с "Ёлочка"</t>
  </si>
  <si>
    <t>Муниципальное бюджетное дошкольное образовательное учреждение Вахтанский детский сад "Ёлочка"</t>
  </si>
  <si>
    <t>МБДОУ Большешироковский ДС</t>
  </si>
  <si>
    <t>Муниципальное бюджетное дошкольное образовательное учреждение Большешироковский детский сад</t>
  </si>
  <si>
    <t>МАОУ "Вахтанская средняя школа"</t>
  </si>
  <si>
    <t>Муниципальное автономное общеобразовательное учреждение "Вахтанская средняя школа"</t>
  </si>
  <si>
    <t>МБУ "Благоустройство"</t>
  </si>
  <si>
    <t>Муниципальное бюджетное учреждение "Благоустройство"</t>
  </si>
  <si>
    <t>МАУ "МФЦ г.о.г. Шахунья"</t>
  </si>
  <si>
    <t>Муниципальное автономное учреждение городского округа город Шахунья Нижегородской области "Многофункциональный центр предоставления государственных и муниципальных услуг"</t>
  </si>
  <si>
    <t>МБОУ "Большесвечанская НШ - ДС"</t>
  </si>
  <si>
    <t>Муниципальное бюджетное общеобразовательное учреждение "Большесвечанская начальная школа - детский сад"</t>
  </si>
  <si>
    <t>МАУ ДО ШИ городского округа г. Шахунья Нижегородской области</t>
  </si>
  <si>
    <t>Муниципальное автономное учреждение дополнительного образования "Школа искусств городского округа город Шахунья Нижегородской области"</t>
  </si>
  <si>
    <t>МБДОУ Лужайский д/с "Малыш"</t>
  </si>
  <si>
    <t>Муниципальное бюджетное дошкольное образовательное учреждение Лужайский детский сад "Малыш"</t>
  </si>
  <si>
    <t>МБДОУ Туманинский д/c "Рябинка"</t>
  </si>
  <si>
    <t>Муниципальное бюджетное дошкольное образовательное учреждение Туманинский детский сад "Рябинка"</t>
  </si>
  <si>
    <t>МБДОУ Хмелевицкий д/с</t>
  </si>
  <si>
    <t>Муниципальное бюджетное дошкольное образовательное учреждение Хмелевицкий детский сад</t>
  </si>
  <si>
    <t>МБДОУ д/с № 1 "Горошинка"</t>
  </si>
  <si>
    <t>Муниципальное бюджетное дошкольное образовательное учреждение детский сад № 1 "Горошинка"</t>
  </si>
  <si>
    <t>МБДОУ д/с №2 "Солнышко"</t>
  </si>
  <si>
    <t>Муниципальное бюджетное дошкольное образовательное учреждение детский сад №2 "Солнышко"</t>
  </si>
  <si>
    <t>МБДОУ д\с № 5 "Теремок"</t>
  </si>
  <si>
    <t>Муниципальное бюджетное дошкольное образовательное учреждение детский сад № 5 "Теремок" комбинированного вида</t>
  </si>
  <si>
    <t>МБДОУ Вахтанский д/с "Одуванчик"</t>
  </si>
  <si>
    <t>Муниципальное бюджетное дошкольное образовательное учреждение Вахтанский детский сад "Одуванчик"</t>
  </si>
  <si>
    <t>МБДОУ д/с № 35</t>
  </si>
  <si>
    <t>Муниципальное бюджетное дошкольное образовательное учреждение детский сад № 35</t>
  </si>
  <si>
    <t>МБДОУ д/с № 3 "Сказка"</t>
  </si>
  <si>
    <t>Муниципальное бюджетное дошкольное образовательное учреждение детский сад № 3 "Сказка"</t>
  </si>
  <si>
    <t>МБДОУ Сявский детский сад "Колокольчик"</t>
  </si>
  <si>
    <t>Муниципальное бюджетное дошкольное образовательное учреждение Сявский детский сад "Колокольчик"</t>
  </si>
  <si>
    <t>МБДОУ д/с № 147</t>
  </si>
  <si>
    <t>Муниципальное бюджетное дошкольное образовательное учреждение детский сад № 147</t>
  </si>
  <si>
    <t>(МБДОУ Д/С № 41)</t>
  </si>
  <si>
    <t>Муниципальное бюджетное дошкольное образовательное учреждение детский сад № 41 комбинированного вида</t>
  </si>
  <si>
    <t>МАДОУ д/с "Звёздочка"</t>
  </si>
  <si>
    <t>Муниципальное автономное дошкольное образовательное учреждение детский сад "Звёздочка"</t>
  </si>
  <si>
    <t>МБУК " ЦБС - городского округа город Шахунья"</t>
  </si>
  <si>
    <t>Муниципальное бюджетное учреждение культуры "Централизованная библиотечная система городского округа город Шахунья"</t>
  </si>
  <si>
    <t>МБОУ Верховская ООШ</t>
  </si>
  <si>
    <t>Муниципальное бюджетное общеобразовательное учреждение Верховская основная общеобразовательная школа</t>
  </si>
  <si>
    <t>МБОУ Красногорская ООШ</t>
  </si>
  <si>
    <t>Муниципальное бюджетное образовательное учреждение Красногорская основная общеобразовательная школа</t>
  </si>
  <si>
    <t>МБУ ДО "Центр внешкольной работы "Перспектива"</t>
  </si>
  <si>
    <t>Муниципальное бюджетное учреждение дополнительного образования "Центр внешкольной работы "Перспектива"</t>
  </si>
  <si>
    <t>МБОУ "Гимназия"</t>
  </si>
  <si>
    <t>Муниципальное бюджетное общеобразовательное учреждение "Шахунская гимназия имени А.С.Пушкина"</t>
  </si>
  <si>
    <t>МБОУ Лужайская ООШ</t>
  </si>
  <si>
    <t>Муниципальное бюджетное общеобразовательное учреждение Лужайская основная общеобразовательная школа</t>
  </si>
  <si>
    <t>МБОУ Шахунская СОШ № 1 им. Д. Комарова</t>
  </si>
  <si>
    <t>Муниципальное бюджетное общеобразовательное учреждение Шахунская средняя общеобразовательная школа № 1 им. Д. Комарова</t>
  </si>
  <si>
    <t>МБОУ Сявская СОШ</t>
  </si>
  <si>
    <t>Муниципальное бюджетное общеобразовательное учреждение Сявская средняя общеобразовательная школа</t>
  </si>
  <si>
    <t>МБУ ДО "Вахтанский детско-юношеский центр"</t>
  </si>
  <si>
    <t>Муниципальное бюджетное учреждение дополнительного образования "Вахтанский детско-юношеский центр"</t>
  </si>
  <si>
    <t>МБОУ Черновская ООШ</t>
  </si>
  <si>
    <t>Муниципальное бюджетное общеобразовательное учреждение Черновская основная общеобразовательная школа</t>
  </si>
  <si>
    <t>МБОУ Шахунская СОШ № 14</t>
  </si>
  <si>
    <t>Муниципальное бюджетное общеобразовательное учреждение Шахунская средняя общеобразовательная школа № 14</t>
  </si>
  <si>
    <t>МБОУ СОШ №2</t>
  </si>
  <si>
    <t>Муниципальное бюджетное общеобразовательное учреждение Шахунская средняя общеобразовательная школа №2</t>
  </si>
  <si>
    <t>АУ "Редакция газеты "Знамя труда"</t>
  </si>
  <si>
    <t>Автономное учреждение "Редакция газеты "Знамя труда"</t>
  </si>
  <si>
    <t>МБОУ  Хмелевицкая СОШ</t>
  </si>
  <si>
    <t>Муниципальное бюджетное общеобразовательное учреждение "Хмелевицкая средняя общеобразовательная школа"</t>
  </si>
  <si>
    <t>МБУ ДО Сявский ЦДТ</t>
  </si>
  <si>
    <t>Муниципальное бюджетное учреждение дополнительного образования "Сявский Центр Детского Творчества"</t>
  </si>
  <si>
    <t>МБУК "ЦКС городского округа город Шахунья Нижегородской области"</t>
  </si>
  <si>
    <t>Муниципальное бюджетное учреждение культуры "Централизованная клубная система городского округа город Шахунья Нижегородской области"</t>
  </si>
  <si>
    <t>МБУК "НФЭМ"</t>
  </si>
  <si>
    <t>Муниципальное бюджетное учреждение культуры "Народный фольклорно-этнографический музей" городского округа город Шахунья Нижегородской области</t>
  </si>
  <si>
    <t>МБУ ДО "Шахунская ДХШ"</t>
  </si>
  <si>
    <t>Муниципальное бюджетное учреждение дополнительного образования "Шахунская детская художественная школа"</t>
  </si>
  <si>
    <t>МБУ ДО Хмелевицкая ДШИ</t>
  </si>
  <si>
    <t>Муниципальное бюджетное учреждение дополнительного образования "Детская школа искусств" с. Хмелевицы</t>
  </si>
  <si>
    <t>МУК "ВИП Музей"</t>
  </si>
  <si>
    <t>Муниципальное учреждение культуры " Вахтанский историко-природный музей"</t>
  </si>
  <si>
    <t>МБУ ДО Сявская ДМШ</t>
  </si>
  <si>
    <t>Муниципальное бюджетное учреждение дополнительного образования "Сявская детская музыкальная школа"</t>
  </si>
  <si>
    <t>МБУ ДО Вахтанская ДМШ</t>
  </si>
  <si>
    <t>Муниципальное бюджетное учреждение дополнительного образования Вахтанская детская музыкальная школа</t>
  </si>
  <si>
    <t>МБУ ФСК "Надежда"</t>
  </si>
  <si>
    <t>Муниципальное бюджетное учреждение физкультурно-спортивный клуб "Надежда"</t>
  </si>
  <si>
    <t>Юридический адрес</t>
  </si>
  <si>
    <t>606910,Нижегородская область,г.Шахунья,ул.Советская,д.15</t>
  </si>
  <si>
    <t>606910,Нижегородская область,г.Шахунья,д.Малиновка,ул.Новая,д.1а</t>
  </si>
  <si>
    <t>606912,Нижегородская область,г.Шахунья,ул.Чапаева,д.2А</t>
  </si>
  <si>
    <t>606910,Нижегородская область,г.Шахунья,д.Мелёшиха,ул.Молодежная,д.1а</t>
  </si>
  <si>
    <t>606913,Нижегородская область,г.Шахунья,д.Петрово,ул.Победы,д.4</t>
  </si>
  <si>
    <t>606910,Нижегородская область,г.Шахунья,д.Щербаж,ул.Новая,д.15</t>
  </si>
  <si>
    <t>606584,Нижегородская область,г.Шахунья,д.Большая Музя,ул.Центральная,д.23а</t>
  </si>
  <si>
    <t>606900,Нижегородская область,г.Шахунья,рп.Вахтан,ул.Ленина,д.17</t>
  </si>
  <si>
    <t>606368,Нижегородская область,г.Шахунья,с.Большое Широкое,ул.Широковская,д.8б</t>
  </si>
  <si>
    <t>606910,Нижегородская область,г.Шахунья,р.п.Вахтан,ул.Ленина,д.12</t>
  </si>
  <si>
    <t>606910,Нижегородская область,г.Шахунья,ул.Советская,д.37</t>
  </si>
  <si>
    <t>606910,Нижегородская область,г.Шахунья,ул.Революционная,д.18</t>
  </si>
  <si>
    <t>606910,Нижегородская облать,г.Шахунья,д.Большая Свеча,ул.Школьная,д.8</t>
  </si>
  <si>
    <t>606910,Нижегородская область,г.Шахунья,ул.Революционная,д.24</t>
  </si>
  <si>
    <t>606910,Нижегородская область,г.Шахунья,п.Лужайки,ул.Центральная,д.12</t>
  </si>
  <si>
    <t>606154,Нижегородская область,г.Шахунья,д.Туманино,ул.Молодёжная,д.8</t>
  </si>
  <si>
    <t>606921,Нижегородская область,г.Шахунья,с.Хмелевицы,ул.Горностаева,д.4</t>
  </si>
  <si>
    <t>606910,Нижегородская обалсть,г.Шахунь,ул.Черняховского,д.18</t>
  </si>
  <si>
    <t>606910,Нижегородская область,г.Шахунья,ул.Гагарина,д.8а</t>
  </si>
  <si>
    <t>606910,Нижегородская область,г.Шахунья,ул.Коминтерна,д.42а</t>
  </si>
  <si>
    <t>606900,Нижегородская область,г.Шахунья,рп.Вахтан,ул.Карповская,д.11</t>
  </si>
  <si>
    <t>606910,Нижегородская область,г.Шахунья,ул.Ленина,д.87А</t>
  </si>
  <si>
    <t>606910,Нижегородская область,г.Шахунья,ул.Попова,д.2б</t>
  </si>
  <si>
    <t>606903,Нижегородская область,г.Шахунья,рп.Сява,ул.Просвящения,д.24</t>
  </si>
  <si>
    <t>606910,Нижегородская область,г.Шахунья,ул.Свердлова,д.24</t>
  </si>
  <si>
    <t>606910,Нижегородская область,г.Шахунья,ул.Комсомольская,д.47а</t>
  </si>
  <si>
    <t>606910,Нижегородская область,г.Шахунья,ул.Коммунистическая,д.163</t>
  </si>
  <si>
    <t>606910,Нижегородская область,г.Шахунья,ул.Гагарина,д.21-а</t>
  </si>
  <si>
    <t>606910,Нижегородская область,г.Шахунья,ул.Чапаева,д.1</t>
  </si>
  <si>
    <t>606903,Нижегородская область,г.Шахунья,с.Верховское,ул.Центральная,д.9</t>
  </si>
  <si>
    <t>606910,Нижегородская область,г.Шахунья,д.Красногор,ул.Центральная,д.9</t>
  </si>
  <si>
    <t>606910,Нижегородская область,г.Шахунья,ул.Комсомольская,д.5</t>
  </si>
  <si>
    <t>606766,Нижегородская область,г.Шахунья,п.Лужайки,ул.Школьная,д.1а</t>
  </si>
  <si>
    <t>606903,Нижегородская область,г.Шахунья,рп.Сява,ул.Просвящения,д.4а</t>
  </si>
  <si>
    <t>607823,Нижегородская область,г.Шахунья,с.Черное,ул.Молодежная,д.17</t>
  </si>
  <si>
    <t>606910,Нижегородская область,г.Шахунья,ул.Комсомольская,д.27</t>
  </si>
  <si>
    <t>606912,Нижегородская область,г.Шахунья,ул.Ленина,д.100</t>
  </si>
  <si>
    <t>606912,Нижегородская область,г.Шахунья,ул.Гагарина,д.15</t>
  </si>
  <si>
    <t>606921,Нижегородская область,г.Шахунья,с.Хмелевицы,ул.Автомобильная,д.1а</t>
  </si>
  <si>
    <t>606903,Нижегородская область,г.Шахунья,р.п.Сява,ул.Ленина,д.16</t>
  </si>
  <si>
    <t>606910,Нижегородская область,г.Шахунья,ул.Революционная,д.24,каб.12</t>
  </si>
  <si>
    <t>606900,Нижегородская область,г.Шахунья,рп.Вахтан,ул.Карповская,д.20а</t>
  </si>
  <si>
    <t>606903,Нижегородская область,г.Шахунья,рп.Сява,ул.Ленина,д.17</t>
  </si>
  <si>
    <t>606910,Нижегородская область,г.Шахунья,ул.Чапаева,д.1а</t>
  </si>
  <si>
    <t>606910,Нижегородская область,г.Шахунья,с.Хмелевицы,ул.Автомобильная,д.1а</t>
  </si>
  <si>
    <t>606900,Нижегородская область,г.Шахунья,рп.Вахтан,ул.Карповская,д.17а</t>
  </si>
  <si>
    <t>606903,Нижегородская область,г.Шахунья,рп.Сява,ул.Ленина,д.16</t>
  </si>
  <si>
    <t>606900,Нижегородская область,г.Шахунья,рп.Вахтан,ул.Маяковского,д.31</t>
  </si>
  <si>
    <t>606910,Нижегородская область,г.Шахунья,ул.Пасхина,д.4</t>
  </si>
  <si>
    <t>АУ/БУ</t>
  </si>
  <si>
    <t>БУ</t>
  </si>
  <si>
    <t>АУ</t>
  </si>
  <si>
    <t>ОКПО</t>
  </si>
  <si>
    <t>22758000</t>
  </si>
  <si>
    <t>074</t>
  </si>
  <si>
    <t>учредитель</t>
  </si>
  <si>
    <t>487</t>
  </si>
  <si>
    <t>января</t>
  </si>
  <si>
    <t>Администрация городского округа город Шахунья Нижегородской области</t>
  </si>
  <si>
    <t>Отдел образования администрации городского округа город Шахунья Нижегородской области</t>
  </si>
  <si>
    <t>Начальник отдела</t>
  </si>
  <si>
    <t>Р. В. Кошелев</t>
  </si>
  <si>
    <t>Р. П. Мухаматчин</t>
  </si>
  <si>
    <t>Протокол № ___________ от</t>
  </si>
  <si>
    <t>Нефинансовые активы, всего:</t>
  </si>
  <si>
    <t>недвижимое имущество, всего:</t>
  </si>
  <si>
    <t>в том числе: остаточная стоимость</t>
  </si>
  <si>
    <t>особо ценное движимое имущество, всего:</t>
  </si>
  <si>
    <t>Финансовые активы, всего:</t>
  </si>
  <si>
    <t>денежные средства учреждения, всего</t>
  </si>
  <si>
    <t>денежные средства учреждения, размещенные на депозиты в кредитной организации</t>
  </si>
  <si>
    <t>иные финансовые инструменты</t>
  </si>
  <si>
    <t>дебиторская задолженность по доходам</t>
  </si>
  <si>
    <t>дебиторская задолженность по расходам</t>
  </si>
  <si>
    <t>из них: долговые обязательства</t>
  </si>
  <si>
    <t>в том числе: денежные средства учреждения на счетах</t>
  </si>
  <si>
    <t>Обязательства, всего:</t>
  </si>
  <si>
    <t>кредиторская задолженность:</t>
  </si>
  <si>
    <t xml:space="preserve">в что числе: просроченная кредиторская задолженность
</t>
  </si>
  <si>
    <t>ПОСТУПЛЕНИЯ ОТ ДОХОДОВ</t>
  </si>
  <si>
    <t>Доходы от оказания услуг, работ</t>
  </si>
  <si>
    <t>Изменение</t>
  </si>
  <si>
    <t>ВЫПЛАТЫ ПО РАСХОДАМ</t>
  </si>
  <si>
    <t>http://www.planetaexcel.ru/techniques/2/81/</t>
  </si>
  <si>
    <t>отрасль</t>
  </si>
  <si>
    <t>ЦБС</t>
  </si>
  <si>
    <t>музей</t>
  </si>
  <si>
    <t>МХШ</t>
  </si>
  <si>
    <t>благоустройство</t>
  </si>
  <si>
    <t>МФЦ</t>
  </si>
  <si>
    <t>газета</t>
  </si>
  <si>
    <t>Не указан 0000000000.000.000.0</t>
  </si>
  <si>
    <t>детсад 0110100000.000.000.0</t>
  </si>
  <si>
    <t>школа 0110200000.000.000.0</t>
  </si>
  <si>
    <t>допобр 0120100000.000.000.0</t>
  </si>
  <si>
    <t>благоустройство 0500000000.000.000.0</t>
  </si>
  <si>
    <t>МХШ 0820200000.000.000.0</t>
  </si>
  <si>
    <t>ЦБС 0830300000.000.000.0</t>
  </si>
  <si>
    <t>музей 0840400000.000.000.0</t>
  </si>
  <si>
    <t>культура 0850500000.000.000.0</t>
  </si>
  <si>
    <t>спорт 1150100000.000.000.0</t>
  </si>
  <si>
    <t>МФЦ 7770200000.000.000.0</t>
  </si>
  <si>
    <t>газета 7770700000.000.000.0</t>
  </si>
  <si>
    <t>Иные цели 0000000000.000.000.5</t>
  </si>
  <si>
    <t>Детсад</t>
  </si>
  <si>
    <t>Школа</t>
  </si>
  <si>
    <t>Допобр</t>
  </si>
  <si>
    <t>вид отрасли</t>
  </si>
  <si>
    <t>М. П.</t>
  </si>
  <si>
    <t>поиск по отрасли</t>
  </si>
  <si>
    <t>поиск без отрасли</t>
  </si>
  <si>
    <t>=ЕСЛИОШИБКА(ИНДЕКС($E$4:$E$454;НАИМЕНЬШИЙ(ЕСЛИ((($H$2=$F$4:$F$454)*($H$3=$G$4:$G$454));СТРОКА($E$4:$E$454)-3;"");СТРОКА()-3));"")</t>
  </si>
  <si>
    <t>Доходы от операций с активами</t>
  </si>
  <si>
    <t>начисления на на оплату труда</t>
  </si>
  <si>
    <t>Уплата налогов, сборов и иных платежей</t>
  </si>
  <si>
    <t>Объем финансового обеспечения, руб.</t>
  </si>
  <si>
    <t>Субсидии на капитальные вложения</t>
  </si>
  <si>
    <t>КБК РФ</t>
  </si>
  <si>
    <t>Субсидия на муниципальное задание</t>
  </si>
  <si>
    <t>Субсидии по 2 абзацу п.1 ст.78.1 БК РФ</t>
  </si>
  <si>
    <t>косгу</t>
  </si>
  <si>
    <t>Расходы на закупку товаров, работ, услуг</t>
  </si>
  <si>
    <t>услуги связи</t>
  </si>
  <si>
    <t>транспортные расходы</t>
  </si>
  <si>
    <t>коммунальные услуги</t>
  </si>
  <si>
    <t>аренда за имущество</t>
  </si>
  <si>
    <t>содержание имущества</t>
  </si>
  <si>
    <t>налог на недвижимость</t>
  </si>
  <si>
    <t>прочие налоги</t>
  </si>
  <si>
    <t>иные платежи</t>
  </si>
  <si>
    <t>прочие работы, услуги</t>
  </si>
  <si>
    <t>прочие расходы</t>
  </si>
  <si>
    <t>Увеличение основных средств</t>
  </si>
  <si>
    <t>Увеличение материальных запасов</t>
  </si>
  <si>
    <t>медикаменты</t>
  </si>
  <si>
    <t>продукты питания</t>
  </si>
  <si>
    <t>гсм</t>
  </si>
  <si>
    <t>мягкий инвентарь</t>
  </si>
  <si>
    <t>Поступления финансовых активов</t>
  </si>
  <si>
    <t>Выбытие финансовых активов</t>
  </si>
  <si>
    <t>увеличение остатков средств</t>
  </si>
  <si>
    <t xml:space="preserve">прочие поступления </t>
  </si>
  <si>
    <t>уменьшение остатков средств</t>
  </si>
  <si>
    <t>прочие выбытия</t>
  </si>
  <si>
    <t>подпись</t>
  </si>
  <si>
    <t>должность</t>
  </si>
  <si>
    <t>руководитель</t>
  </si>
  <si>
    <t>Заведующий</t>
  </si>
  <si>
    <t>Семеновых Галина Александровна</t>
  </si>
  <si>
    <t>главбух</t>
  </si>
  <si>
    <t>Главный бухгалтер</t>
  </si>
  <si>
    <t>Смирнова Валентина Николаевна</t>
  </si>
  <si>
    <t>Директор</t>
  </si>
  <si>
    <t>Габдулин Шамиль Раульевич</t>
  </si>
  <si>
    <t>Артемьева Елизавета Михайловна</t>
  </si>
  <si>
    <t>Муравьева Наталья Алексеевна</t>
  </si>
  <si>
    <t>Усилина Татьяна Ефимовна</t>
  </si>
  <si>
    <t>Крупина Надежда Анатольевна</t>
  </si>
  <si>
    <t>Смирнова Ольга Владимировна</t>
  </si>
  <si>
    <t>Косикова Татьяна Павловна</t>
  </si>
  <si>
    <t>Ложкина Людмила Алексеевна</t>
  </si>
  <si>
    <t>Соловьева Ирина Алексеевна</t>
  </si>
  <si>
    <t>Корпусова Елена Аркадьевна</t>
  </si>
  <si>
    <t>Грушина Галина Валериевна</t>
  </si>
  <si>
    <t>Киселев Олег Александрович</t>
  </si>
  <si>
    <t>Лебедева Светлана Владимировна</t>
  </si>
  <si>
    <t>Бухгалтер 1 категории</t>
  </si>
  <si>
    <t>Барабанова Наталья Николаевна</t>
  </si>
  <si>
    <t>Шихова Марина Алексеевна</t>
  </si>
  <si>
    <t>Ветюгова Жанна Евгеньевна</t>
  </si>
  <si>
    <t>Шарыгина Ольга Валерьевна</t>
  </si>
  <si>
    <t>Полозкова Нина Юрьевна</t>
  </si>
  <si>
    <t>Сорокина Алена Владимировна</t>
  </si>
  <si>
    <t>Смирнова Валентина Николаевнан</t>
  </si>
  <si>
    <t>Дмитриева Людмила Николаевна</t>
  </si>
  <si>
    <t>Подузова Надежда Павловна</t>
  </si>
  <si>
    <t>Джалагония Надежда Николаевна</t>
  </si>
  <si>
    <t>Виноградова Валентина Ивановна</t>
  </si>
  <si>
    <t>Каргапольцева Татьяна Владимировна</t>
  </si>
  <si>
    <t>Фролова Ирина Васильевна</t>
  </si>
  <si>
    <t>Бровкина Татьяна Николаевна</t>
  </si>
  <si>
    <t>Бухгалтер</t>
  </si>
  <si>
    <t>Соколова Татьяна Геннадьевна</t>
  </si>
  <si>
    <t>Кузнецова Галина Михайловна</t>
  </si>
  <si>
    <t>Березина Нина Григорьевна</t>
  </si>
  <si>
    <t>Кубарева Наталья Сергеевна</t>
  </si>
  <si>
    <t>Прудкова Светлана Викторовна</t>
  </si>
  <si>
    <t>Оносова Любовь Сергеевна</t>
  </si>
  <si>
    <t>Баскакова Татьяна Степановна</t>
  </si>
  <si>
    <t>Малышева Ольга Николаевна</t>
  </si>
  <si>
    <t>Перминов Николай Дмитриевич</t>
  </si>
  <si>
    <t>Торопова Любовь Анатольевна</t>
  </si>
  <si>
    <t>Зимина Ирина Васильевна</t>
  </si>
  <si>
    <t>Костерова Татьяна Ивановна</t>
  </si>
  <si>
    <t>Хачидзе Ираида Николаевна</t>
  </si>
  <si>
    <t>Шустина Наталья Николаевна</t>
  </si>
  <si>
    <t>Гребышева Марина Генриховна</t>
  </si>
  <si>
    <t>Мухутдинова Ольга Владимировна</t>
  </si>
  <si>
    <t>Грушина Галина Валерьевна</t>
  </si>
  <si>
    <t>Смирнова Татьяна Николаевна</t>
  </si>
  <si>
    <t>Перминова Юлия Халильевна</t>
  </si>
  <si>
    <t>Масленникова Татьяна Алексеевна</t>
  </si>
  <si>
    <t>Гудина Наталья Федоровна</t>
  </si>
  <si>
    <t>Главный редактор</t>
  </si>
  <si>
    <t>Конев Дмитрий Николаевич</t>
  </si>
  <si>
    <t>Мелентьева Вера Владимировна</t>
  </si>
  <si>
    <t>Дербенев Николай Алексеевич</t>
  </si>
  <si>
    <t>Тихомирова Римма Николаевна</t>
  </si>
  <si>
    <t>Оленева Наталья Анатольевна</t>
  </si>
  <si>
    <t>Перминова Елена Павловна</t>
  </si>
  <si>
    <t>Чипак Ирина Николаевна</t>
  </si>
  <si>
    <t>Садаков Александр Иванович</t>
  </si>
  <si>
    <t>Жолик Татьяна Валерьевна</t>
  </si>
  <si>
    <t>Растопина Ирина Анатольевна</t>
  </si>
  <si>
    <t>Садаков Валерий Иванович</t>
  </si>
  <si>
    <t>Талялева Наталья Александровна</t>
  </si>
  <si>
    <t>Козырева Ирина Валерьевна</t>
  </si>
  <si>
    <t>Смирнов Валерий Николаевич</t>
  </si>
  <si>
    <t>Хомутова Елена Владимировна</t>
  </si>
  <si>
    <t>2.1 Показатели выплат по расходам на закупку товаров, работ, услуг  учреждения (подразделения) на*</t>
  </si>
  <si>
    <t>на</t>
  </si>
  <si>
    <t>очередной финансовый год</t>
  </si>
  <si>
    <t>1-ый год планового периода</t>
  </si>
  <si>
    <t>2-ой год планового периода</t>
  </si>
  <si>
    <t>4. Справочная информация</t>
  </si>
  <si>
    <t>3. Сведения о средствах, поступающих во временное распоряжение учреждения (подразделения) на*</t>
  </si>
  <si>
    <t>Муниципальное учреждение</t>
  </si>
  <si>
    <t>Бюджет городского округа город Шахунья</t>
  </si>
  <si>
    <t>Финансовое управление администрации городского округа город Шахунья Нижегородской области</t>
  </si>
  <si>
    <t>Наименование органа, осуществляющего функции и полномочия учредителя</t>
  </si>
  <si>
    <t>Наименование органа, осуществляющего ведение лицевого счета</t>
  </si>
  <si>
    <t>Наменование субсидии</t>
  </si>
  <si>
    <t>Код субсидии</t>
  </si>
  <si>
    <t>=ЕСЛИОШИБКА(ИНДЕКС($E$4:$E$455;НАИМЕНЬШИЙ(ЕСЛИ((($H$2=$F$4:$F$455)*($H$3=$G$4:$G$455)*(НЕ(ЕОШ(ПОИСК('Стр.3-9'!$K$1;$D$4:$D$455)))));СТРОКА($E$4:$E$455)-3;"");СТРОКА()-3));"")</t>
  </si>
  <si>
    <t xml:space="preserve"> (подпись)</t>
  </si>
  <si>
    <t>ОТМЕТКА ОРГАНА, ОСУЩЕСТВЛЯЮЩЕГО ВЕДЕНИЕ ЛИЦЕВОГО СЧЕТА, О ПРИНЯТИИ НАСТОЯЩИХ СВЕДЕНИЙ</t>
  </si>
  <si>
    <t>Отвественный исполнитель</t>
  </si>
  <si>
    <t>электроэнергия</t>
  </si>
  <si>
    <t>теплоэнергия</t>
  </si>
  <si>
    <t>водоснабжение</t>
  </si>
  <si>
    <t>Поступления от платных услуг, работ</t>
  </si>
  <si>
    <t>вид учреждения</t>
  </si>
  <si>
    <t xml:space="preserve">Код по реестру участников бюджетного процесса, а также юридических лиц, не являющихся участниками бюджетного процесса
</t>
  </si>
  <si>
    <t>223D0050</t>
  </si>
  <si>
    <t>детсад 011012059.510.0</t>
  </si>
  <si>
    <t>детсад 011012059.130.0</t>
  </si>
  <si>
    <t>детсад 011012059.111.0</t>
  </si>
  <si>
    <t>детсад 011012059.112.0</t>
  </si>
  <si>
    <t>детсад 011012059.119.0</t>
  </si>
  <si>
    <t>детсад 011012059.244.0</t>
  </si>
  <si>
    <t>детсад 011012059.244.В</t>
  </si>
  <si>
    <t>детсад 011012059.244.Т</t>
  </si>
  <si>
    <t>детсад 011012059.244.Э</t>
  </si>
  <si>
    <t>детсад 011012059.851.0</t>
  </si>
  <si>
    <t>детсад 011012059.852.0</t>
  </si>
  <si>
    <t>детсад 011012059.853.0</t>
  </si>
  <si>
    <t>детсад обл 011017308.510.0</t>
  </si>
  <si>
    <t>детсад обл 011017308.130.0</t>
  </si>
  <si>
    <t>детсад обл 011017308.111.0</t>
  </si>
  <si>
    <t>детсад обл 011017308.112.0</t>
  </si>
  <si>
    <t>детсад обл 011017308.119.0</t>
  </si>
  <si>
    <t>детсад обл 011017308.244.0</t>
  </si>
  <si>
    <t>школа 011022159.510.0</t>
  </si>
  <si>
    <t>школа 011022159.130.0</t>
  </si>
  <si>
    <t>школа 011022159.112.0</t>
  </si>
  <si>
    <t>школа 011022159.244.0</t>
  </si>
  <si>
    <t>школа 011022159.244.В</t>
  </si>
  <si>
    <t>школа 011022159.244.Т</t>
  </si>
  <si>
    <t>школа 011022159.244.Э</t>
  </si>
  <si>
    <t>школа 011022159.851.0</t>
  </si>
  <si>
    <t>школа 011022159.852.0</t>
  </si>
  <si>
    <t>школа 011022159.853.0</t>
  </si>
  <si>
    <t>школа обл 011027307.510.0</t>
  </si>
  <si>
    <t>школа обл 011027307.130.0</t>
  </si>
  <si>
    <t>школа обл 011027307.111.0</t>
  </si>
  <si>
    <t>школа обл 011027307.112.0</t>
  </si>
  <si>
    <t>школа обл 011027307.119.0</t>
  </si>
  <si>
    <t>школа обл 011027307.244.0</t>
  </si>
  <si>
    <t>допобр 012012359.510.0</t>
  </si>
  <si>
    <t>допобр 012012359.130.0</t>
  </si>
  <si>
    <t>допобр 012012359.111.0</t>
  </si>
  <si>
    <t>допобр 012012359.112.0</t>
  </si>
  <si>
    <t>допобр 012012359.119.0</t>
  </si>
  <si>
    <t>допобр 012012359.244.0</t>
  </si>
  <si>
    <t>допобр 012012359.244.В</t>
  </si>
  <si>
    <t>допобр 012012359.244.Т</t>
  </si>
  <si>
    <t>допобр 012012359.244.Э</t>
  </si>
  <si>
    <t>допобр 012012359.851.0</t>
  </si>
  <si>
    <t>допобр 012012359.852.0</t>
  </si>
  <si>
    <t>допобр 012012359.853.0</t>
  </si>
  <si>
    <t>освещение 050022501.510.0</t>
  </si>
  <si>
    <t>освещение 050022501.130.0</t>
  </si>
  <si>
    <t>освещение 050022501.111.0</t>
  </si>
  <si>
    <t>освещение 050022501.119.0</t>
  </si>
  <si>
    <t>освещение 050022501.244.0</t>
  </si>
  <si>
    <t>дороги 050030203.510.0</t>
  </si>
  <si>
    <t>дороги 050030203.130.0</t>
  </si>
  <si>
    <t>дороги 050030203.111.0</t>
  </si>
  <si>
    <t>дороги 050030203.119.0</t>
  </si>
  <si>
    <t>дороги 050030203.244.0</t>
  </si>
  <si>
    <t>захоронения 050062504.510.0</t>
  </si>
  <si>
    <t>захоронения 050062504.130.0</t>
  </si>
  <si>
    <t>захоронения 050062504.111.0</t>
  </si>
  <si>
    <t>захоронения 050062504.119.0</t>
  </si>
  <si>
    <t>захоронения 050062504.244.0</t>
  </si>
  <si>
    <t>озеленение 050072503.510.0</t>
  </si>
  <si>
    <t>озеленение 050072503.130.0</t>
  </si>
  <si>
    <t>озеленение 050072503.111.0</t>
  </si>
  <si>
    <t>озеленение 050072503.119.0</t>
  </si>
  <si>
    <t>озеленение 050072503.244.0</t>
  </si>
  <si>
    <t>территории 050082505.510.0</t>
  </si>
  <si>
    <t>территории 050082505.130.0</t>
  </si>
  <si>
    <t>территории 050082505.111.0</t>
  </si>
  <si>
    <t>территории 050082505.119.0</t>
  </si>
  <si>
    <t>территории 050082505.244.0</t>
  </si>
  <si>
    <t>благоустройство 050090059.510.0</t>
  </si>
  <si>
    <t>благоустройство 050090059.130.0</t>
  </si>
  <si>
    <t>благоустройство 050090059.111.0</t>
  </si>
  <si>
    <t>благоустройство 050090059.112.0</t>
  </si>
  <si>
    <t>благоустройство 050090059.119.0</t>
  </si>
  <si>
    <t>благоустройство 050090059.244.0</t>
  </si>
  <si>
    <t>благоустройство 050090059.851.0</t>
  </si>
  <si>
    <t>благоустройство 050090059.852.0</t>
  </si>
  <si>
    <t>благоустройство 050090059.853.0</t>
  </si>
  <si>
    <t>МФЦ 777020059.510.0</t>
  </si>
  <si>
    <t>МФЦ 777020059.130.0</t>
  </si>
  <si>
    <t>МФЦ 777020059.112.0</t>
  </si>
  <si>
    <t>МФЦ 777020059.119.0</t>
  </si>
  <si>
    <t>МФЦ 777020059.244.0</t>
  </si>
  <si>
    <t>МФЦ 777020059.244.В</t>
  </si>
  <si>
    <t>МФЦ 777020059.244.Т</t>
  </si>
  <si>
    <t>МФЦ 777020059.244.Э</t>
  </si>
  <si>
    <t>МФЦ 777020059.851.0</t>
  </si>
  <si>
    <t>МФЦ 777020059.852.0</t>
  </si>
  <si>
    <t>МФЦ 777020059.853.0</t>
  </si>
  <si>
    <t>МТБ обр 011030004.180.0</t>
  </si>
  <si>
    <t>МТБ обр 011030004.244.0</t>
  </si>
  <si>
    <t>антипожар обр 011032504.180.0</t>
  </si>
  <si>
    <t>антипожар обр 011032504.244.0</t>
  </si>
  <si>
    <t>антипожар ДК 081022504.180.0</t>
  </si>
  <si>
    <t>антипожар ДК 081022504.244.0</t>
  </si>
  <si>
    <t>антипожар ЦБС 081032504.180.0</t>
  </si>
  <si>
    <t>антипожар ЦБС 081032504.244.0</t>
  </si>
  <si>
    <t>антипожар музей 081042504.180.0</t>
  </si>
  <si>
    <t>антипожар музей 081042504.244.0</t>
  </si>
  <si>
    <t>антипожар МХШ 081052504.180.0</t>
  </si>
  <si>
    <t>антипожар МХШ 081052504.244.0</t>
  </si>
  <si>
    <t>праздник 085052522.180.0</t>
  </si>
  <si>
    <t>праздник 085052522.244.0</t>
  </si>
  <si>
    <t>поддержка 777062200.180.0</t>
  </si>
  <si>
    <t>поддержка 777062200.244.0</t>
  </si>
  <si>
    <t>КВР расходы</t>
  </si>
  <si>
    <t>Ан. группа доходы</t>
  </si>
  <si>
    <t>КФСР</t>
  </si>
  <si>
    <t>0701</t>
  </si>
  <si>
    <t>0702</t>
  </si>
  <si>
    <t>0703</t>
  </si>
  <si>
    <t>0503</t>
  </si>
  <si>
    <t>0409</t>
  </si>
  <si>
    <t>0505</t>
  </si>
  <si>
    <t>0801</t>
  </si>
  <si>
    <t>1102</t>
  </si>
  <si>
    <t>0113</t>
  </si>
  <si>
    <t>1202</t>
  </si>
  <si>
    <t>0409 0502 0503 0505</t>
  </si>
  <si>
    <t>кфср</t>
  </si>
  <si>
    <t>год</t>
  </si>
  <si>
    <t>Смирнова Наталья Валериевна</t>
  </si>
  <si>
    <t>видео 011032503.244.0</t>
  </si>
  <si>
    <t>МТБ обр 011030004.510.0</t>
  </si>
  <si>
    <t>0707</t>
  </si>
  <si>
    <t>видео 011032503.510.0</t>
  </si>
  <si>
    <t>МТБ благоустройство 050020004.510.0</t>
  </si>
  <si>
    <t>ПМИ 05005S260.510.0</t>
  </si>
  <si>
    <t>МТБ благоустройство 050020004.244.0</t>
  </si>
  <si>
    <t>праздник музей 084042522.180.0</t>
  </si>
  <si>
    <t>праздник музей 084042522.244.0</t>
  </si>
  <si>
    <t>праздник ЦБС 083032522.180.0</t>
  </si>
  <si>
    <t>праздник ЦБС 083032522.244.0</t>
  </si>
  <si>
    <t>праздник МХШ 082022522.180.0</t>
  </si>
  <si>
    <t>праздник МХШ 082022522.244.0</t>
  </si>
  <si>
    <t>школа 011022159.111.0</t>
  </si>
  <si>
    <t>школа 011022159.119.0</t>
  </si>
  <si>
    <t>школа з/п 01102S209.130.0</t>
  </si>
  <si>
    <t>школа з/п 01102S209.111.0</t>
  </si>
  <si>
    <t>школа з/п 01102S209.119.0</t>
  </si>
  <si>
    <t>детсад з/п 01101S209.510.0</t>
  </si>
  <si>
    <t>детсад з/п 01101S209.111.0</t>
  </si>
  <si>
    <t>детсад з/п 01101S209.119.0</t>
  </si>
  <si>
    <t>допобр з/п 01201S209.510.0</t>
  </si>
  <si>
    <t>допобр з/п 01201S209.130.0</t>
  </si>
  <si>
    <t>допобр з/п 01201S209.111.0</t>
  </si>
  <si>
    <t>допобр з/п 01201S209.119.0</t>
  </si>
  <si>
    <t>благоустройство з/п 05009S209.130.0</t>
  </si>
  <si>
    <t>благоустройство з/п 05009S209.111.0</t>
  </si>
  <si>
    <t>благоустройство з/п 05009S209.119.0</t>
  </si>
  <si>
    <t>номер строки</t>
  </si>
  <si>
    <t>Порунова Елена Евгеньевна</t>
  </si>
  <si>
    <t>газета обл 77706S205.510.0</t>
  </si>
  <si>
    <t>газета обл 77706S205.130.0</t>
  </si>
  <si>
    <t>газета 77707S205.000.0</t>
  </si>
  <si>
    <t>газета 77707S205.130.0</t>
  </si>
  <si>
    <t>газета 77707S205.111.0</t>
  </si>
  <si>
    <t>газета 77707S205.119.0</t>
  </si>
  <si>
    <t>газета 77707S205.244.0</t>
  </si>
  <si>
    <t>газета 77707S205.244.Т</t>
  </si>
  <si>
    <t>МФЦ з/п обл 77706S209.510.0</t>
  </si>
  <si>
    <t>МФЦ з/п обл 77706S209.130.0</t>
  </si>
  <si>
    <t>МФЦ з/п обл 77706S209.111.0</t>
  </si>
  <si>
    <t>МФЦ з/п обл 77706S209.119.0</t>
  </si>
  <si>
    <t>МФЦ з/п мун 77702S209.130.0</t>
  </si>
  <si>
    <t>МФЦ з/п мун 77702S209.111.0</t>
  </si>
  <si>
    <t>МФЦ з/п мун 77702S209.119.0</t>
  </si>
  <si>
    <t>детсад з/п 01101S209.130.0</t>
  </si>
  <si>
    <t>школа обл 011027307.113.0</t>
  </si>
  <si>
    <t>Малышева Наталья Вячеславовна</t>
  </si>
  <si>
    <t>Секерина Наталья Вячеславовна</t>
  </si>
  <si>
    <t>ПМИ 05005S260.180.0</t>
  </si>
  <si>
    <t>Ан.гр. квр</t>
  </si>
  <si>
    <t>ПМИ 05005S260.244.0</t>
  </si>
  <si>
    <t>допобр 012012359.113.0</t>
  </si>
  <si>
    <t>оплата труда персонала</t>
  </si>
  <si>
    <t>иные выплаты персоналу</t>
  </si>
  <si>
    <t>Развитие 08102L558.180.0</t>
  </si>
  <si>
    <t>Развитие 08102L558.244.0</t>
  </si>
  <si>
    <t>МТБ культура 081020004.180.0</t>
  </si>
  <si>
    <t>МТБ культура 081020004.244.0</t>
  </si>
  <si>
    <t>Пошалова Наталия Юрьевна</t>
  </si>
  <si>
    <t>газета обл 77706S205.244.0</t>
  </si>
  <si>
    <t>резерв 777062100.180.0</t>
  </si>
  <si>
    <t>судебные издержки</t>
  </si>
  <si>
    <t>школа 011022159.831.0</t>
  </si>
  <si>
    <t>ЦБС книги 08303L519.180.0</t>
  </si>
  <si>
    <t>ЦБС книги 08303L519.244.0</t>
  </si>
  <si>
    <t>МТБ обр 011030004.243.0</t>
  </si>
  <si>
    <t>резерв 777062100.243.0</t>
  </si>
  <si>
    <t>допобр 012012359.831.0</t>
  </si>
  <si>
    <t>культура</t>
  </si>
  <si>
    <t>спорт</t>
  </si>
  <si>
    <t>Глава местного самоуправления городского округа город Шахунья</t>
  </si>
  <si>
    <t>скрыть листы с данными по КБК и учреждениям http://www.planetaexcel.ru/techniques/5/65/</t>
  </si>
  <si>
    <t>2. Показатели по поступлениям и выплатам учреждения текущего финансового года</t>
  </si>
  <si>
    <t>Код видов расходов</t>
  </si>
  <si>
    <t xml:space="preserve">Источник финансового обеспечения </t>
  </si>
  <si>
    <t>№ 
п/п</t>
  </si>
  <si>
    <t>Должность, 
группа должностей</t>
  </si>
  <si>
    <t>Установленная численность, единиц</t>
  </si>
  <si>
    <t>Ежемесячная надбавка к должностному окладу, %</t>
  </si>
  <si>
    <t>Районный коэффициент</t>
  </si>
  <si>
    <t>Фонд оплаты труда в год, руб. (гр. 3 x гр. 4 x 
(1 + гр. 8 / 100) x 
гр. 9 x 12)</t>
  </si>
  <si>
    <t>по должностному окладу</t>
  </si>
  <si>
    <t>по выплатам компенсационного характера</t>
  </si>
  <si>
    <t>по выплатам стимулирующего характера</t>
  </si>
  <si>
    <t xml:space="preserve">Итого: </t>
  </si>
  <si>
    <t>Средний размер выплаты на одного работника в день, руб.</t>
  </si>
  <si>
    <t>Сумма, руб. 
(гр. 3 x гр. 4 x 
гр. 5)</t>
  </si>
  <si>
    <t>Численность работников, получающих пособие</t>
  </si>
  <si>
    <t>Количество выплат в год на одного работника</t>
  </si>
  <si>
    <t>1.4. Расчеты (обоснования) страховых взносов на обязательное страхование в Пенсионный фонд Российской Федерации, в Фонд социального страхования Российской Федерации, в Федеральный фонд обязательного медицинского страхования</t>
  </si>
  <si>
    <t>Наименование государственного внебюджетного фонда</t>
  </si>
  <si>
    <t>1.1</t>
  </si>
  <si>
    <t>1.2</t>
  </si>
  <si>
    <t>1.3</t>
  </si>
  <si>
    <t>2</t>
  </si>
  <si>
    <t>2.1</t>
  </si>
  <si>
    <t>2.2</t>
  </si>
  <si>
    <t>с применением ставки взносов в Фонд социального страхования Российской Федерации по ставке 0,0%</t>
  </si>
  <si>
    <t>2.3</t>
  </si>
  <si>
    <t>обязательное социальное страхование от несчастных случаев на производстве и профессиональных заболеваний по ставке 0,2%</t>
  </si>
  <si>
    <t>2.4</t>
  </si>
  <si>
    <t>обязательное социальное страхование от несчастных случаев на производстве и профессиональных заболеваний по ставке 0,_%*</t>
  </si>
  <si>
    <t>2.5</t>
  </si>
  <si>
    <t>3</t>
  </si>
  <si>
    <t>Страховые взносы в Федеральный фонд обязательного медицинского страхования, всего (по ставке 5,1%)</t>
  </si>
  <si>
    <t>Размер одной выплаты, руб.</t>
  </si>
  <si>
    <t>Наименование расходов</t>
  </si>
  <si>
    <t>Налоговая база, руб.</t>
  </si>
  <si>
    <t>6. Расчет (обоснование) расходов на закупку товаров, работ, услуг</t>
  </si>
  <si>
    <t>Количество номеров</t>
  </si>
  <si>
    <t>Количество платежей в год</t>
  </si>
  <si>
    <t>Стоимость за единицу, руб.</t>
  </si>
  <si>
    <t>Размер потребления ресурсов</t>
  </si>
  <si>
    <t>Количество</t>
  </si>
  <si>
    <t>Объект</t>
  </si>
  <si>
    <t>Количество договоров</t>
  </si>
  <si>
    <t>Средняя стоимость, руб.</t>
  </si>
  <si>
    <t>Среднемесячный размер оплаты труда на одного работника, руб., в том числе:</t>
  </si>
  <si>
    <t>Х</t>
  </si>
  <si>
    <t>№ п/п</t>
  </si>
  <si>
    <t>Количество работников, чел.</t>
  </si>
  <si>
    <t>Количество дней</t>
  </si>
  <si>
    <t>Сумма, руб. (гр. 3 x гр. 4 x гр. 5)</t>
  </si>
  <si>
    <t>Итого:</t>
  </si>
  <si>
    <t>Размер выплаты (пособия) в месяц, руб.</t>
  </si>
  <si>
    <t>1.1.1 Расчеты (обоснования) текущего финансового года выплат персоналу к плану финансово-хозяйственной деятельности муниципального учреждения</t>
  </si>
  <si>
    <t>1.1.2 Расчеты (обоснования) первого года, следующего за текущим выплат персоналу к плану финансово-хозяйственной деятельности муниципального учреждения</t>
  </si>
  <si>
    <t>1.1.3 Расчеты (обоснования) второго года, следующего за текущим выплат персоналу к плану финансово-хозяйственной деятельности муниципального учреждения</t>
  </si>
  <si>
    <t>1.2.1 Расчеты (обоснования) текущего финансового года выплат персоналу при направлении в служебные командировки</t>
  </si>
  <si>
    <t>1.2.2 Расчеты (обоснования) первого года, следующего за текущим выплат персоналу при направлении в служебные командировки</t>
  </si>
  <si>
    <t>1.2.3 Расчеты (обоснования) второго года, следующего за текущим выплат персоналу при направлении в служебные командировки</t>
  </si>
  <si>
    <t>1.3.3 Расчеты (обоснования) второго года, следующего за текущим выплат персоналу по уходу за ребенком</t>
  </si>
  <si>
    <t>1.3.2 Расчеты (обоснования) первого года, следующего за текущим выплат персоналу по уходу за ребенком</t>
  </si>
  <si>
    <t>1.3.1 Расчеты (обоснования) текущего финансового года выплат персоналу по уходу за ребенком</t>
  </si>
  <si>
    <t>Размер базы для начисления страховых взносов, руб.</t>
  </si>
  <si>
    <t>Сумма взноса, руб.</t>
  </si>
  <si>
    <t>Текущий финансовый год</t>
  </si>
  <si>
    <t>Первый год, следующий за текущим</t>
  </si>
  <si>
    <t>Второй год, следующий за текущим</t>
  </si>
  <si>
    <t>Страховые взносы в Пенсионный фонд Российской Федерации, всего,в том числе:</t>
  </si>
  <si>
    <t>по ставке 22,0 %</t>
  </si>
  <si>
    <t>по ставке 10,0 %</t>
  </si>
  <si>
    <t>Страховые взносы в Фонд социального страхования Российской Федерации, всего, в том числе</t>
  </si>
  <si>
    <t>с применением пониженных тарифов взносов в ПФ РФ для отдельных категорий плательщиков</t>
  </si>
  <si>
    <t>на случай временной нетрудоспособности и в связи с материнством по ставке 2,9%</t>
  </si>
  <si>
    <t>2.1 Расчеты (обоснования) текущего финансового года расходов на социальные и иные выплаты населению</t>
  </si>
  <si>
    <t>2.2 Расчеты (обоснования) первого года, следующего за текущим расходов на социальные и иные выплаты населению</t>
  </si>
  <si>
    <t>2.3 Расчеты (обоснования) второго года, следующего за текущим расходов на социальные и иные выплаты населению</t>
  </si>
  <si>
    <t>Общая сумма выплат, руб. (гр. 3 x гр. 4)</t>
  </si>
  <si>
    <t>Количество выплат в год</t>
  </si>
  <si>
    <t>Ставка налога, %</t>
  </si>
  <si>
    <t>Сумма налога, к уплате, руб. (гр. 3 x гр. 4 / 100)</t>
  </si>
  <si>
    <t>2.3 Расчеты (обоснования) второго года, следующего за текущим расходов на уплату налогов, сборов и иных платежей</t>
  </si>
  <si>
    <t>2.2 Расчеты (обоснования) первого года, следующего за текущим расходов на уплату налогов, сборов и иных платежей</t>
  </si>
  <si>
    <t>2.1 Расчеты (обоснования) текущего финансового года расходов на уплату налогов, сборов и иных платежей</t>
  </si>
  <si>
    <t>4.1 Расчеты (обоснования) текущего финансового года расходов на безвозмездные перечисления организациям</t>
  </si>
  <si>
    <t>4.2 Расчеты (обоснования) первого года, следующего за текущим расходов на безвозмездные перечисления организациям</t>
  </si>
  <si>
    <t>4.3 Расчеты (обоснования) второго года, следующего за текущим расходов на безвозмездные перечисления организациям</t>
  </si>
  <si>
    <t>5.3 Расчеты (обоснования) второго года, следующего за текущим прочих расходов (кроме расходов на закупку товаров, работ, услуг)</t>
  </si>
  <si>
    <t>5.2 Расчеты (обоснования) первого года, следующего за текущим прочих расходов (кроме расходов на закупку товаров, работ, услуг)</t>
  </si>
  <si>
    <t>5.1 Расчеты (обоснования) текущего финансового года прочих расходов (кроме расходов на закупку товаров, работ, услуг)</t>
  </si>
  <si>
    <t>6.1.1 Расчет (обоснование) текущего финансового года расходов на оплату услуг связи</t>
  </si>
  <si>
    <t>6.1.2 Расчеты (обоснования) первого года, следующего за текущим расходов на оплату услуг связи</t>
  </si>
  <si>
    <t>6.1.3 Расчеты (обоснования) второго года, следующего за текущим расходов на оплату услуг связи</t>
  </si>
  <si>
    <t>6.2.1 Расчеты (обоснования) текущего финансового года на оплату транспортных услуг</t>
  </si>
  <si>
    <t>6.2.2 Расчеты (обоснования) первого года, следующего за текущим на оплату транспортных услуг</t>
  </si>
  <si>
    <t>6.2.3 Расчеты (обоснования) второго года, следующего за текущим на оплату транспортных услуг</t>
  </si>
  <si>
    <t>Количество услуг перевозки</t>
  </si>
  <si>
    <t>Цена услуги перевозки, руб.</t>
  </si>
  <si>
    <t>Сумма, руб. (гр. 3 x гр. 4)</t>
  </si>
  <si>
    <t>6.3.1 Расчеты (обоснования) текущего финансового года на оплату коммунальных услуг</t>
  </si>
  <si>
    <t>6.3.2 Расчеты (обоснования) первого года, следующего за текущим на оплату коммунальных услуг</t>
  </si>
  <si>
    <t>6.3.3 Расчеты (обоснования) второго года, следующего за текущим на оплату коммунальных услуг</t>
  </si>
  <si>
    <t>Тариф (с учетом НДС), руб.</t>
  </si>
  <si>
    <t>Индексация, %</t>
  </si>
  <si>
    <t>Сумма, руб. (гр. 4 x гр. 5 x гр. 6)</t>
  </si>
  <si>
    <t>6.4.1 Расчеты (обоснования) текущего финансового года на оплату аренды имущества</t>
  </si>
  <si>
    <t>6.4.2 Расчеты (обоснования) первого года, следующего за текущим на оплату аренды имущества</t>
  </si>
  <si>
    <t>6.4.3 Расчеты (обоснования) второго года, следующего за текущим на оплату аренды имущества</t>
  </si>
  <si>
    <t>Стоимость с учетом НДС, руб.</t>
  </si>
  <si>
    <t>6.5.3 Расчеты (обоснования) второго года, следующего за текущим расходов на оплату работ, услуг по содержанию имущества</t>
  </si>
  <si>
    <t>6.5.2 Расчеты (обоснования) первого года, следующего за текущим расходов на оплату работ, услуг по содержанию имущества</t>
  </si>
  <si>
    <t>6.5.1 Расчеты (обоснования) текущего финансового года расходов на оплату работ, услуг по содержанию имущества</t>
  </si>
  <si>
    <t>Количество работ (услуг)</t>
  </si>
  <si>
    <t>Стоимость работ (услуг), руб.</t>
  </si>
  <si>
    <t>6.6.3 Расчеты (обоснования) второго года, следующего за текущим расходов на оплату прочих работ, услуг</t>
  </si>
  <si>
    <t>6.6.2 Расчеты (обоснования) первого года, следующего за текущим расходов на оплату прочих работ, услуг</t>
  </si>
  <si>
    <t>6.6.1 Расчеты (обоснования) текущего финансового года расходов на оплату прочих работ, услуг</t>
  </si>
  <si>
    <t>Стоимость  работы, услуги, руб.</t>
  </si>
  <si>
    <t>6.7.3 Расчеты (обоснования) второго года, следующего за текущим на приобретение основных средств, материальных запасов</t>
  </si>
  <si>
    <t>6.7.2 Расчеты (обоснования) первого года, следующего за текущим на приобретение основных средств, материальных запасов</t>
  </si>
  <si>
    <t>6.7.1 Расчеты (обоснования) текущего финансового года на приобретение основных средств, материальных запасов</t>
  </si>
  <si>
    <t>Сумма, руб. (гр. 2 x гр. 3)</t>
  </si>
  <si>
    <t>Ставка арендной платы</t>
  </si>
  <si>
    <t xml:space="preserve"> Директор</t>
  </si>
  <si>
    <t>спорт 113038759.510.0</t>
  </si>
  <si>
    <t>спорт 113038759.130.0</t>
  </si>
  <si>
    <t>спорт 113038759.111.0</t>
  </si>
  <si>
    <t>спорт 113038759.112.0</t>
  </si>
  <si>
    <t>спорт 113038759.113.0</t>
  </si>
  <si>
    <t>спорт 113038759.119.0</t>
  </si>
  <si>
    <t>спорт 113038759.244.0</t>
  </si>
  <si>
    <t>спорт 113038759.244.В</t>
  </si>
  <si>
    <t>спорт 113038759.244.Т</t>
  </si>
  <si>
    <t>спорт 113038759.244.Э</t>
  </si>
  <si>
    <t>спорт 113038759.851.0</t>
  </si>
  <si>
    <t>спорт 113038759.852.0</t>
  </si>
  <si>
    <t>спорт 113038759.853.0</t>
  </si>
  <si>
    <t>здоровье 016012517.180.0</t>
  </si>
  <si>
    <t>здоровье 016012517.244.0</t>
  </si>
  <si>
    <t>эколагерь 01601S212.510.0</t>
  </si>
  <si>
    <t>эколагерь 01601S212.180.0</t>
  </si>
  <si>
    <t>эколагерь 01601S212.244.0</t>
  </si>
  <si>
    <t>дети-инвалиды 011017317.130.0</t>
  </si>
  <si>
    <t>Христолюбова Татьяна Александровна</t>
  </si>
  <si>
    <t>Соломина Тамара Аркадьевна</t>
  </si>
  <si>
    <t>МБУК "Дом культуры рабочего поселка Сява"</t>
  </si>
  <si>
    <t>Муниципальное бюджетное учреждение культуры "Дом культуры рабочего поселка Сява"</t>
  </si>
  <si>
    <t>газета обл 77706S205.111.0</t>
  </si>
  <si>
    <t>газета обл 77706S205.119.0</t>
  </si>
  <si>
    <t>газета обл 77706S205.244.Т</t>
  </si>
  <si>
    <t>МТБ благоустройство 050020004.180.0</t>
  </si>
  <si>
    <t>резерв 777062100.244.0</t>
  </si>
  <si>
    <t>МБУК " ДК р.п. Вахтан"</t>
  </si>
  <si>
    <t>Муниципальное бюджетное учреждение культуры "Дворец культуры рабочего поселка Вахтан"</t>
  </si>
  <si>
    <t>Доходы от возмещения ущерба</t>
  </si>
  <si>
    <t>детсад 011012059.113.0</t>
  </si>
  <si>
    <t>Временно 000000003.510.0</t>
  </si>
  <si>
    <t>Временно 000000003.610.0</t>
  </si>
  <si>
    <t>МФЦ иное 777067450.180.0</t>
  </si>
  <si>
    <t>МФЦ иное 777067450.244.0</t>
  </si>
  <si>
    <t>МФЦ МТБ 777020004.180.0</t>
  </si>
  <si>
    <t>МФЦ МТБ 777020004.244.0</t>
  </si>
  <si>
    <t>видео 011032503.180.0</t>
  </si>
  <si>
    <t>ремонт 01103S218.180.0</t>
  </si>
  <si>
    <t>Хахилева Елена Александровна</t>
  </si>
  <si>
    <t>0401</t>
  </si>
  <si>
    <t>трудбригада 016032517.180.0</t>
  </si>
  <si>
    <t>трудбригада 016032517.244.0</t>
  </si>
  <si>
    <t>турлагерь 016052517.180.0</t>
  </si>
  <si>
    <t>турлагерь 016052517.244.0</t>
  </si>
  <si>
    <t>двор.практика 016042517.180.0</t>
  </si>
  <si>
    <t>двор.практика 016042517.244.0</t>
  </si>
  <si>
    <t>благоустройство мин.з/п 05009S219.130.0</t>
  </si>
  <si>
    <t>благоустройство мин.з/п 05009S219.111.0</t>
  </si>
  <si>
    <t>благоустройство мин.з/п 05009S219.119.0</t>
  </si>
  <si>
    <t>допобр мин.з/п 01201S219.130.0</t>
  </si>
  <si>
    <t>допобр мин.з/п 01201S219.111.0</t>
  </si>
  <si>
    <t>допобр мин.з/п 01201S219.119.0</t>
  </si>
  <si>
    <t>детсад мин.з/п 01101S219.130.0</t>
  </si>
  <si>
    <t>детсад мин.з/п 01101S219.111.0</t>
  </si>
  <si>
    <t>детсад мин.з/п 01101S219.119.0</t>
  </si>
  <si>
    <t>спорт мин.з/п 11303S219.130.0</t>
  </si>
  <si>
    <t>спорт мин.з/п 11303S219.111.0</t>
  </si>
  <si>
    <t>спорт мин.з/п 11303S219.119.0</t>
  </si>
  <si>
    <t>спорт з/п 11303S209.510.0</t>
  </si>
  <si>
    <t>спорт з/п 11303S209.130.0</t>
  </si>
  <si>
    <t>спорт з/п 11303S209.111.0</t>
  </si>
  <si>
    <t>спорт з/п 11303S209.119.0</t>
  </si>
  <si>
    <t>МФЦ мин.з/п мун 77702S219.130.0</t>
  </si>
  <si>
    <t>МФЦ мин.з/п мун 77702S219.111.0</t>
  </si>
  <si>
    <t>МФЦ мин.з/п мун 77702S219.119.0</t>
  </si>
  <si>
    <t>МФЦ мин.з/п обл 77706S219.130.0</t>
  </si>
  <si>
    <t>МФЦ мин.з/п обл 77706S219.111.0</t>
  </si>
  <si>
    <t>МФЦ мин.з/п обл 77706S219.119.0</t>
  </si>
  <si>
    <t>Муниципальное казенное учреждение культуры "Центр организационно-методической работы учреждений культуры городского округа город Шахунья Нижегородской области"</t>
  </si>
  <si>
    <t>057</t>
  </si>
  <si>
    <t>А. Г. Кузнецов</t>
  </si>
  <si>
    <t>антипожар допобр 012022504.180.0</t>
  </si>
  <si>
    <t>антипожар допобр 012022504.244.0</t>
  </si>
  <si>
    <t>ликвидация ЧС 777042504.180.0</t>
  </si>
  <si>
    <t>ликвидация ЧС 777042504.244.0</t>
  </si>
  <si>
    <t>МТБ спорт 112010004.180.0</t>
  </si>
  <si>
    <t>МТБ спорт 112010004.244.0</t>
  </si>
  <si>
    <t>223D0818</t>
  </si>
  <si>
    <t>223D0820</t>
  </si>
  <si>
    <t>223D0824</t>
  </si>
  <si>
    <t>223D0821</t>
  </si>
  <si>
    <t>223D0828</t>
  </si>
  <si>
    <t>223D0826</t>
  </si>
  <si>
    <t>223D0829</t>
  </si>
  <si>
    <t>223D0822</t>
  </si>
  <si>
    <t>223D0823</t>
  </si>
  <si>
    <t>223D0827</t>
  </si>
  <si>
    <t>школа мин.з/п 01102S219.130.0</t>
  </si>
  <si>
    <t>школа мин.з/п 01102S219.111.0</t>
  </si>
  <si>
    <t>школа мин.з/п 01102S219.119.0</t>
  </si>
  <si>
    <t>223D0830</t>
  </si>
  <si>
    <t>ремонт 01103S218.243.0</t>
  </si>
  <si>
    <t>Паратова Наталья Евгеньевна</t>
  </si>
  <si>
    <t>МТБ фед.культура 08102L467.180.0</t>
  </si>
  <si>
    <t>МТБ фед.культура 08102L467.244.0</t>
  </si>
  <si>
    <t>возмещение вреда</t>
  </si>
  <si>
    <t>ЦБС доп.з/п 083037225.130.0</t>
  </si>
  <si>
    <t>ЦБС доп.з/п 083037225.111.0</t>
  </si>
  <si>
    <t>ЦБС доп.з/п 083037225.119.0</t>
  </si>
  <si>
    <t>культура доп.з/п 085057225.130.0</t>
  </si>
  <si>
    <t>культура доп.з/п 085057225.111.0</t>
  </si>
  <si>
    <t>культура доп.з/п 085057225.119.0</t>
  </si>
  <si>
    <t>стройматериалы</t>
  </si>
  <si>
    <t>дети-инвалиды 011017317.244.0</t>
  </si>
  <si>
    <t>оборотные запасы</t>
  </si>
  <si>
    <t>запасы капвложений</t>
  </si>
  <si>
    <t>19</t>
  </si>
  <si>
    <t>АН.КОД / КВР</t>
  </si>
  <si>
    <t>ЦБС 083054259.510.0</t>
  </si>
  <si>
    <t>ЦБС 083054259.130.0</t>
  </si>
  <si>
    <t>ЦБС 083054259.111.0</t>
  </si>
  <si>
    <t>ЦБС 083054259.112.0</t>
  </si>
  <si>
    <t>ЦБС 083054259.119.0</t>
  </si>
  <si>
    <t>ЦБС 083054259.244.0</t>
  </si>
  <si>
    <t>ЦБС 083054259.244.В</t>
  </si>
  <si>
    <t>ЦБС 083054259.244.Т</t>
  </si>
  <si>
    <t>ЦБС 083054259.244.Э</t>
  </si>
  <si>
    <t>ЦБС 083054259.831.0</t>
  </si>
  <si>
    <t>ЦБС 083054259.851.0</t>
  </si>
  <si>
    <t>ЦБС 083054259.852.0</t>
  </si>
  <si>
    <t>ЦБС 083054259.853.0</t>
  </si>
  <si>
    <t>ЦБС з/п 08305S209.510.0</t>
  </si>
  <si>
    <t>ЦБС з/п 08305S209.130.0</t>
  </si>
  <si>
    <t>ЦБС з/п 08305S209.111.0</t>
  </si>
  <si>
    <t>ЦБС з/п 08305S209.119.0</t>
  </si>
  <si>
    <t>культура 085064059.510.0</t>
  </si>
  <si>
    <t>культура 085064059.130.0</t>
  </si>
  <si>
    <t>культура 085064059.111.0</t>
  </si>
  <si>
    <t>культура 085064059.112.0</t>
  </si>
  <si>
    <t>культура 085064059.119.0</t>
  </si>
  <si>
    <t>культура 085064059.244.0</t>
  </si>
  <si>
    <t>культура 085064059.244.В</t>
  </si>
  <si>
    <t>культура 085064059.244.Т</t>
  </si>
  <si>
    <t>культура 085064059.244.Э</t>
  </si>
  <si>
    <t>культура 085064059.851.0</t>
  </si>
  <si>
    <t>культура 085064059.852.0</t>
  </si>
  <si>
    <t>культура 085064059.853.0</t>
  </si>
  <si>
    <t>культура з/п 08506S209.510.0</t>
  </si>
  <si>
    <t>культура з/п 08506S209.130.0</t>
  </si>
  <si>
    <t>культура з/п 08506S209.111.0</t>
  </si>
  <si>
    <t>культура з/п 08506S209.119.0</t>
  </si>
  <si>
    <t>Компенсация 000000135.244.Э</t>
  </si>
  <si>
    <t>Компенсация 000000135.130.0</t>
  </si>
  <si>
    <t>Субсидии на иные цели</t>
  </si>
  <si>
    <t>Безвозмездные поступления от не национальных организаций</t>
  </si>
  <si>
    <t>Страхование</t>
  </si>
  <si>
    <t>Доходы 000000131.510.0</t>
  </si>
  <si>
    <t>Доходы 000000131.130.0</t>
  </si>
  <si>
    <t>Доходы 000000131.111.0</t>
  </si>
  <si>
    <t>Доходы 000000131.112.0</t>
  </si>
  <si>
    <t>Доходы 000000131.113.0</t>
  </si>
  <si>
    <t>Доходы 000000131.119.0</t>
  </si>
  <si>
    <t>Доходы 000000131.244.0</t>
  </si>
  <si>
    <t>Доходы 000000131.244.В</t>
  </si>
  <si>
    <t>Доходы 000000131.244.Т</t>
  </si>
  <si>
    <t>Доходы 000000131.244.Э</t>
  </si>
  <si>
    <t>Доходы 000000131.360.0</t>
  </si>
  <si>
    <t>Доходы 000000131.831.0</t>
  </si>
  <si>
    <t>Доходы 000000131.851.0</t>
  </si>
  <si>
    <t>Доходы 000000131.852.0</t>
  </si>
  <si>
    <t>Доходы 000000131.853.0</t>
  </si>
  <si>
    <t>Аренда 000000121.510.0</t>
  </si>
  <si>
    <t>Аренда 000000121.120.0</t>
  </si>
  <si>
    <t>Аренда 000000121.244.0</t>
  </si>
  <si>
    <t>Аренда 000000121.244.Т</t>
  </si>
  <si>
    <t>Аренда 000000121.244.Э</t>
  </si>
  <si>
    <t>Аренда 000000121.851.0</t>
  </si>
  <si>
    <t>Страховка 000000143.140.0</t>
  </si>
  <si>
    <t>Спонсор 000000189.510.0</t>
  </si>
  <si>
    <t>Спонсор 000000189.180.0</t>
  </si>
  <si>
    <t>Спонсор 000000189.244.0</t>
  </si>
  <si>
    <t>однократные запасы</t>
  </si>
  <si>
    <t>Права пользования</t>
  </si>
  <si>
    <t>детсад 011012059.831.0</t>
  </si>
  <si>
    <t>Доходы по арендным платежам</t>
  </si>
  <si>
    <t>возмещения персоналу</t>
  </si>
  <si>
    <t>возмещения привлекаемым лицам</t>
  </si>
  <si>
    <t>штрафы по налогам</t>
  </si>
  <si>
    <t>штрафы по закупкам</t>
  </si>
  <si>
    <t>экономические санкции</t>
  </si>
  <si>
    <t>2. Показатели по поступлениям и выплатам учреждения первого года, следующего за текущим</t>
  </si>
  <si>
    <t>2. Показатели по поступлениям и выплатам учреждения второго года, следующего за текущим</t>
  </si>
  <si>
    <t>неопределенный срок</t>
  </si>
  <si>
    <t>определенный срок</t>
  </si>
  <si>
    <t>Исполняющий обязанности заведующего</t>
  </si>
  <si>
    <t>Комарова Наталья Александровна</t>
  </si>
  <si>
    <t>соцкомпенсации персоналу</t>
  </si>
  <si>
    <t>соцпособия персоналу</t>
  </si>
  <si>
    <t>культура 085064059.831.0</t>
  </si>
  <si>
    <t>МФЦ 777020059.111.0</t>
  </si>
  <si>
    <t>музей 084034159.510.0</t>
  </si>
  <si>
    <t>музей 084034159.130.0</t>
  </si>
  <si>
    <t>музей 084034159.111.0</t>
  </si>
  <si>
    <t>музей 084034159.112.0</t>
  </si>
  <si>
    <t>музей 084034159.119.0</t>
  </si>
  <si>
    <t>музей 084034159.244.0</t>
  </si>
  <si>
    <t>музей 084034159.244.В</t>
  </si>
  <si>
    <t>музей 084034159.244.Т</t>
  </si>
  <si>
    <t>музей 084034159.244.Э</t>
  </si>
  <si>
    <t>музей 084034159.851.0</t>
  </si>
  <si>
    <t>музей 084034159.852.0</t>
  </si>
  <si>
    <t>музей 084034159.853.0</t>
  </si>
  <si>
    <t>музей з/п 08403S209.510.0</t>
  </si>
  <si>
    <t>музей з/п 08403S209.130.0</t>
  </si>
  <si>
    <t>музей з/п 08403S209.111.0</t>
  </si>
  <si>
    <t>музей з/п 08403S209.119.0</t>
  </si>
  <si>
    <t>Соцвыплаты гражданам</t>
  </si>
  <si>
    <t>МХШ 082032359.510.0</t>
  </si>
  <si>
    <t>МХШ 082032359.130.0</t>
  </si>
  <si>
    <t>МХШ 082032359.111.0</t>
  </si>
  <si>
    <t>МХШ 082032359.112.0</t>
  </si>
  <si>
    <t>МХШ 082032359.119.0</t>
  </si>
  <si>
    <t>МХШ 082032359.244.0</t>
  </si>
  <si>
    <t>МХШ 082032359.244.Э</t>
  </si>
  <si>
    <t>МХШ 082032359.244.Т</t>
  </si>
  <si>
    <t>МХШ 082032359.244.В</t>
  </si>
  <si>
    <t>МХШ 082032359.851.0</t>
  </si>
  <si>
    <t>МХШ 082032359.852.0</t>
  </si>
  <si>
    <t>МХШ 082032359.853.0</t>
  </si>
  <si>
    <t>МХШ з/п 08203S209.510.0</t>
  </si>
  <si>
    <t>МХШ з/п 08203S209.130.0</t>
  </si>
  <si>
    <t>МХШ з/п 08203S209.111.0</t>
  </si>
  <si>
    <t>МХШ з/п 08203S209.119.0</t>
  </si>
  <si>
    <t>МХШ мин.з/п 08203S219.130.0</t>
  </si>
  <si>
    <t>МХШ мин.з/п 08203S219.111.0</t>
  </si>
  <si>
    <t>МХШ мин.з/п 08203S219.119.0</t>
  </si>
  <si>
    <t>показатели 14.01.2019</t>
  </si>
  <si>
    <t>школа 011022159.244.1</t>
  </si>
  <si>
    <t>14</t>
  </si>
  <si>
    <t>Спортивно-оздоровительная деятельность.</t>
  </si>
  <si>
    <t>Деятельность в области спорта, деятельность ресторанов и кафе, прокат инвентаря и оборудования для проведения досуга и отдыха, показ фильмов, прочая зрелищно-развлекательная деятельность, прочая деятельность по организации отдыха и развлечений, физкультурно-оздоровительная деятельность, деятельность спортивных объектов, прочая деятельность в области спорта.</t>
  </si>
  <si>
    <t>Услуги тренажерного зала, услуги ледовой арены (посещение ледовой арены,обучение катанию на коньках, прокат коньков), прокат лыж, посещение бассейна, обучение плаванию, аэробика, акваэробика, ЛФК, услуги зала бокса, теннисный зал, услуги спортивного зала, боулинг, бильярд, услуги кинозала, услуги зала самбо, услуги футбольного поля.</t>
  </si>
</sst>
</file>

<file path=xl/styles.xml><?xml version="1.0" encoding="utf-8"?>
<styleSheet xmlns="http://schemas.openxmlformats.org/spreadsheetml/2006/main">
  <numFmts count="1">
    <numFmt numFmtId="164" formatCode="[$-FC19]dd\ mmmm\ yyyy\ \г\.;@"/>
  </numFmts>
  <fonts count="52">
    <font>
      <sz val="11"/>
      <color theme="1"/>
      <name val="Calibri"/>
      <family val="2"/>
      <charset val="204"/>
      <scheme val="minor"/>
    </font>
    <font>
      <sz val="10"/>
      <color indexed="8"/>
      <name val="Times New Roman"/>
      <family val="1"/>
      <charset val="204"/>
    </font>
    <font>
      <b/>
      <sz val="10"/>
      <color indexed="8"/>
      <name val="Times New Roman"/>
      <family val="1"/>
      <charset val="204"/>
    </font>
    <font>
      <sz val="10"/>
      <name val="Arial Cyr"/>
      <charset val="204"/>
    </font>
    <font>
      <sz val="10"/>
      <name val="Times New Roman"/>
      <family val="1"/>
      <charset val="204"/>
    </font>
    <font>
      <sz val="8"/>
      <name val="Times New Roman"/>
      <family val="1"/>
      <charset val="204"/>
    </font>
    <font>
      <b/>
      <sz val="12"/>
      <name val="Times New Roman"/>
      <family val="1"/>
      <charset val="204"/>
    </font>
    <font>
      <sz val="12"/>
      <name val="Times New Roman"/>
      <family val="1"/>
      <charset val="204"/>
    </font>
    <font>
      <b/>
      <sz val="10"/>
      <name val="Times New Roman"/>
      <family val="1"/>
      <charset val="204"/>
    </font>
    <font>
      <i/>
      <sz val="10"/>
      <name val="Times New Roman"/>
      <family val="1"/>
      <charset val="204"/>
    </font>
    <font>
      <b/>
      <sz val="11"/>
      <name val="Times New Roman"/>
      <family val="1"/>
      <charset val="204"/>
    </font>
    <font>
      <sz val="8"/>
      <name val="Calibri"/>
      <family val="2"/>
      <charset val="204"/>
    </font>
    <font>
      <sz val="10"/>
      <color theme="1"/>
      <name val="Calibri"/>
      <family val="2"/>
      <charset val="204"/>
      <scheme val="minor"/>
    </font>
    <font>
      <i/>
      <sz val="11"/>
      <color theme="1"/>
      <name val="Calibri"/>
      <family val="2"/>
      <charset val="204"/>
      <scheme val="minor"/>
    </font>
    <font>
      <u/>
      <sz val="11"/>
      <color theme="10"/>
      <name val="Calibri"/>
      <family val="2"/>
      <charset val="204"/>
      <scheme val="minor"/>
    </font>
    <font>
      <sz val="11"/>
      <name val="Times New Roman"/>
      <family val="1"/>
      <charset val="204"/>
    </font>
    <font>
      <sz val="12"/>
      <color indexed="8"/>
      <name val="Times New Roman"/>
      <family val="1"/>
      <charset val="204"/>
    </font>
    <font>
      <sz val="12"/>
      <color indexed="8"/>
      <name val="Calibri"/>
      <family val="2"/>
      <charset val="204"/>
    </font>
    <font>
      <sz val="12"/>
      <name val="Calibri"/>
      <family val="2"/>
      <charset val="204"/>
    </font>
    <font>
      <sz val="10"/>
      <color indexed="8"/>
      <name val="Calibri"/>
      <family val="2"/>
      <charset val="204"/>
    </font>
    <font>
      <sz val="10"/>
      <color theme="1"/>
      <name val="Times New Roman"/>
      <family val="1"/>
      <charset val="204"/>
    </font>
    <font>
      <b/>
      <sz val="48"/>
      <color indexed="8"/>
      <name val="Times New Roman"/>
      <family val="1"/>
      <charset val="204"/>
    </font>
    <font>
      <b/>
      <sz val="48"/>
      <color theme="1"/>
      <name val="Calibri"/>
      <family val="2"/>
      <charset val="204"/>
      <scheme val="minor"/>
    </font>
    <font>
      <sz val="9"/>
      <color indexed="8"/>
      <name val="Times New Roman"/>
      <family val="1"/>
      <charset val="204"/>
    </font>
    <font>
      <sz val="11"/>
      <color theme="1"/>
      <name val="Times New Roman"/>
      <family val="1"/>
      <charset val="204"/>
    </font>
    <font>
      <sz val="9"/>
      <color theme="1"/>
      <name val="Times New Roman"/>
      <family val="1"/>
      <charset val="204"/>
    </font>
    <font>
      <b/>
      <sz val="11"/>
      <color theme="1"/>
      <name val="Times New Roman"/>
      <family val="1"/>
      <charset val="204"/>
    </font>
    <font>
      <b/>
      <sz val="10"/>
      <color theme="1"/>
      <name val="Times New Roman"/>
      <family val="1"/>
      <charset val="204"/>
    </font>
    <font>
      <sz val="9"/>
      <color theme="1"/>
      <name val="Calibri"/>
      <family val="2"/>
      <charset val="204"/>
      <scheme val="minor"/>
    </font>
    <font>
      <b/>
      <sz val="36"/>
      <color theme="1"/>
      <name val="Times New Roman"/>
      <family val="1"/>
      <charset val="204"/>
    </font>
    <font>
      <sz val="11"/>
      <color rgb="FFFF0000"/>
      <name val="Calibri"/>
      <family val="2"/>
      <charset val="204"/>
      <scheme val="minor"/>
    </font>
    <font>
      <b/>
      <sz val="10"/>
      <color rgb="FFFF0000"/>
      <name val="Times New Roman"/>
      <family val="1"/>
      <charset val="204"/>
    </font>
    <font>
      <b/>
      <sz val="11"/>
      <color rgb="FFFF0000"/>
      <name val="Calibri"/>
      <family val="2"/>
      <charset val="204"/>
      <scheme val="minor"/>
    </font>
    <font>
      <sz val="48"/>
      <color rgb="FFFF0000"/>
      <name val="Times New Roman"/>
      <family val="1"/>
      <charset val="204"/>
    </font>
    <font>
      <b/>
      <sz val="28"/>
      <color rgb="FFFF0000"/>
      <name val="Times New Roman"/>
      <family val="1"/>
      <charset val="204"/>
    </font>
    <font>
      <b/>
      <sz val="11"/>
      <color theme="1"/>
      <name val="Calibri"/>
      <family val="2"/>
      <charset val="204"/>
      <scheme val="minor"/>
    </font>
    <font>
      <b/>
      <sz val="16"/>
      <color theme="1"/>
      <name val="Calibri"/>
      <family val="2"/>
      <charset val="204"/>
      <scheme val="minor"/>
    </font>
    <font>
      <b/>
      <sz val="16"/>
      <color theme="1"/>
      <name val="Times New Roman"/>
      <family val="1"/>
      <charset val="204"/>
    </font>
    <font>
      <b/>
      <sz val="72"/>
      <name val="Times New Roman"/>
      <family val="1"/>
      <charset val="204"/>
    </font>
    <font>
      <b/>
      <sz val="14"/>
      <color indexed="8"/>
      <name val="Times New Roman"/>
      <family val="1"/>
      <charset val="204"/>
    </font>
    <font>
      <b/>
      <sz val="14"/>
      <color theme="1"/>
      <name val="Calibri"/>
      <family val="2"/>
      <charset val="204"/>
      <scheme val="minor"/>
    </font>
    <font>
      <sz val="72"/>
      <color theme="1"/>
      <name val="Calibri"/>
      <family val="2"/>
      <charset val="204"/>
      <scheme val="minor"/>
    </font>
    <font>
      <sz val="12"/>
      <color theme="1"/>
      <name val="Times New Roman"/>
      <family val="1"/>
      <charset val="204"/>
    </font>
    <font>
      <b/>
      <sz val="24"/>
      <color theme="1"/>
      <name val="Times New Roman"/>
      <family val="1"/>
      <charset val="204"/>
    </font>
    <font>
      <b/>
      <sz val="24"/>
      <color theme="1"/>
      <name val="Calibri"/>
      <family val="2"/>
      <charset val="204"/>
      <scheme val="minor"/>
    </font>
    <font>
      <b/>
      <sz val="28"/>
      <color theme="1"/>
      <name val="Times New Roman"/>
      <family val="1"/>
      <charset val="204"/>
    </font>
    <font>
      <b/>
      <sz val="28"/>
      <color indexed="8"/>
      <name val="Times New Roman"/>
      <family val="1"/>
      <charset val="204"/>
    </font>
    <font>
      <b/>
      <sz val="28"/>
      <color theme="1"/>
      <name val="Calibri"/>
      <family val="2"/>
      <charset val="204"/>
      <scheme val="minor"/>
    </font>
    <font>
      <b/>
      <sz val="16"/>
      <color indexed="8"/>
      <name val="Times New Roman"/>
      <family val="1"/>
      <charset val="204"/>
    </font>
    <font>
      <b/>
      <sz val="22"/>
      <color rgb="FFFF0000"/>
      <name val="Times New Roman"/>
      <family val="1"/>
      <charset val="204"/>
    </font>
    <font>
      <b/>
      <sz val="22"/>
      <color rgb="FFFF0000"/>
      <name val="Calibri"/>
      <family val="2"/>
      <charset val="204"/>
      <scheme val="minor"/>
    </font>
    <font>
      <sz val="16"/>
      <name val="Times New Roman"/>
      <family val="1"/>
      <charset val="204"/>
    </font>
  </fonts>
  <fills count="7">
    <fill>
      <patternFill patternType="none"/>
    </fill>
    <fill>
      <patternFill patternType="gray125"/>
    </fill>
    <fill>
      <patternFill patternType="solid">
        <fgColor indexed="9"/>
        <bgColor indexed="64"/>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DashDotDot">
        <color indexed="64"/>
      </top>
      <bottom/>
      <diagonal/>
    </border>
    <border>
      <left/>
      <right style="mediumDashDotDot">
        <color indexed="64"/>
      </right>
      <top style="mediumDashDotDot">
        <color indexed="64"/>
      </top>
      <bottom/>
      <diagonal/>
    </border>
    <border>
      <left/>
      <right style="mediumDashDotDot">
        <color indexed="64"/>
      </right>
      <top/>
      <bottom/>
      <diagonal/>
    </border>
    <border>
      <left style="mediumDashDotDot">
        <color indexed="64"/>
      </left>
      <right/>
      <top/>
      <bottom/>
      <diagonal/>
    </border>
    <border>
      <left style="mediumDashDotDot">
        <color indexed="64"/>
      </left>
      <right/>
      <top/>
      <bottom style="mediumDashDotDot">
        <color indexed="64"/>
      </bottom>
      <diagonal/>
    </border>
    <border>
      <left/>
      <right/>
      <top/>
      <bottom style="mediumDashDotDot">
        <color indexed="64"/>
      </bottom>
      <diagonal/>
    </border>
    <border>
      <left/>
      <right style="mediumDashDotDot">
        <color indexed="64"/>
      </right>
      <top/>
      <bottom style="mediumDashDotDot">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DashDotDot">
        <color indexed="64"/>
      </left>
      <right/>
      <top style="mediumDashDotDot">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DashDotDot">
        <color indexed="64"/>
      </right>
      <top/>
      <bottom style="thin">
        <color indexed="64"/>
      </bottom>
      <diagonal/>
    </border>
  </borders>
  <cellStyleXfs count="3">
    <xf numFmtId="0" fontId="0" fillId="0" borderId="0"/>
    <xf numFmtId="0" fontId="3" fillId="0" borderId="0"/>
    <xf numFmtId="0" fontId="14" fillId="0" borderId="0" applyNumberFormat="0" applyFill="0" applyBorder="0" applyAlignment="0" applyProtection="0"/>
  </cellStyleXfs>
  <cellXfs count="535">
    <xf numFmtId="0" fontId="0" fillId="0" borderId="0" xfId="0"/>
    <xf numFmtId="0" fontId="4" fillId="0" borderId="0" xfId="1" applyFont="1"/>
    <xf numFmtId="0" fontId="8" fillId="0" borderId="0" xfId="1" applyFont="1"/>
    <xf numFmtId="0" fontId="9" fillId="0" borderId="0" xfId="1" applyFont="1"/>
    <xf numFmtId="49" fontId="0" fillId="0" borderId="0" xfId="0" applyNumberFormat="1"/>
    <xf numFmtId="49" fontId="0" fillId="0" borderId="0" xfId="0" applyNumberFormat="1" applyAlignment="1">
      <alignment horizontal="center" vertical="center"/>
    </xf>
    <xf numFmtId="0" fontId="4" fillId="2" borderId="0" xfId="1" applyFont="1" applyFill="1" applyProtection="1"/>
    <xf numFmtId="0" fontId="5" fillId="2" borderId="0" xfId="1" applyFont="1" applyFill="1" applyProtection="1"/>
    <xf numFmtId="0" fontId="5" fillId="2" borderId="0" xfId="1" applyNumberFormat="1" applyFont="1" applyFill="1" applyAlignment="1" applyProtection="1">
      <alignment horizontal="center"/>
    </xf>
    <xf numFmtId="0" fontId="0" fillId="2" borderId="0" xfId="0" applyNumberFormat="1" applyFill="1" applyAlignment="1" applyProtection="1">
      <alignment horizontal="center"/>
    </xf>
    <xf numFmtId="0" fontId="5" fillId="2" borderId="0" xfId="1" applyNumberFormat="1" applyFont="1" applyFill="1" applyProtection="1"/>
    <xf numFmtId="0" fontId="7" fillId="2" borderId="0" xfId="1" applyFont="1" applyFill="1" applyProtection="1"/>
    <xf numFmtId="0" fontId="7" fillId="2" borderId="0" xfId="0" applyFont="1" applyFill="1" applyProtection="1"/>
    <xf numFmtId="0" fontId="8" fillId="2" borderId="0" xfId="1" applyNumberFormat="1" applyFont="1" applyFill="1" applyProtection="1"/>
    <xf numFmtId="0" fontId="8" fillId="2" borderId="0" xfId="1" applyNumberFormat="1" applyFont="1" applyFill="1" applyAlignment="1" applyProtection="1">
      <alignment horizontal="right"/>
    </xf>
    <xf numFmtId="0" fontId="4" fillId="2" borderId="0" xfId="1" applyNumberFormat="1" applyFont="1" applyFill="1" applyAlignment="1" applyProtection="1">
      <alignment vertical="top"/>
    </xf>
    <xf numFmtId="0" fontId="4" fillId="2" borderId="0" xfId="1" applyNumberFormat="1" applyFont="1" applyFill="1" applyAlignment="1" applyProtection="1">
      <alignment vertical="center"/>
    </xf>
    <xf numFmtId="0" fontId="4" fillId="2" borderId="0" xfId="1" applyNumberFormat="1" applyFont="1" applyFill="1" applyAlignment="1" applyProtection="1">
      <alignment horizontal="left" vertical="top"/>
    </xf>
    <xf numFmtId="0" fontId="4" fillId="2" borderId="0" xfId="1" applyFont="1" applyFill="1" applyAlignment="1" applyProtection="1">
      <alignment vertical="center"/>
    </xf>
    <xf numFmtId="0" fontId="4" fillId="2" borderId="0" xfId="1" applyNumberFormat="1" applyFont="1" applyFill="1" applyAlignment="1" applyProtection="1">
      <alignment horizontal="left"/>
    </xf>
    <xf numFmtId="0" fontId="4" fillId="2" borderId="0" xfId="1" applyNumberFormat="1" applyFont="1" applyFill="1" applyAlignment="1" applyProtection="1">
      <alignment wrapText="1"/>
    </xf>
    <xf numFmtId="0" fontId="4" fillId="2" borderId="0" xfId="1" applyNumberFormat="1" applyFont="1" applyFill="1" applyBorder="1" applyAlignment="1" applyProtection="1">
      <alignment wrapText="1"/>
    </xf>
    <xf numFmtId="0" fontId="4" fillId="2" borderId="0" xfId="1" applyNumberFormat="1" applyFont="1" applyFill="1" applyBorder="1" applyAlignment="1" applyProtection="1">
      <alignment horizontal="left" wrapText="1"/>
    </xf>
    <xf numFmtId="0" fontId="8" fillId="2" borderId="0" xfId="1" applyFont="1" applyFill="1" applyProtection="1"/>
    <xf numFmtId="0" fontId="4" fillId="2" borderId="0" xfId="1" applyFont="1" applyFill="1" applyAlignment="1" applyProtection="1">
      <alignment vertical="top"/>
    </xf>
    <xf numFmtId="0" fontId="14" fillId="0" borderId="0" xfId="2" applyNumberFormat="1" applyProtection="1"/>
    <xf numFmtId="0" fontId="0" fillId="0" borderId="0" xfId="0" applyNumberFormat="1" applyProtection="1"/>
    <xf numFmtId="0" fontId="0" fillId="0" borderId="0" xfId="0" applyNumberFormat="1" applyAlignment="1" applyProtection="1">
      <alignment horizontal="center" vertical="center"/>
    </xf>
    <xf numFmtId="0" fontId="0" fillId="0" borderId="0" xfId="0" applyNumberFormat="1" applyBorder="1" applyAlignment="1" applyProtection="1">
      <alignment horizontal="center" vertical="center"/>
    </xf>
    <xf numFmtId="1" fontId="0" fillId="0" borderId="0" xfId="0" applyNumberFormat="1" applyAlignment="1" applyProtection="1">
      <alignment horizontal="center" vertical="center"/>
    </xf>
    <xf numFmtId="0" fontId="0" fillId="0" borderId="0" xfId="0" applyNumberFormat="1" applyFill="1" applyProtection="1"/>
    <xf numFmtId="0" fontId="0" fillId="3" borderId="0" xfId="0" applyNumberFormat="1" applyFill="1" applyAlignment="1" applyProtection="1">
      <alignment horizontal="center" vertical="center"/>
    </xf>
    <xf numFmtId="0" fontId="0" fillId="0" borderId="0" xfId="0" applyNumberFormat="1" applyFill="1" applyAlignment="1" applyProtection="1">
      <alignment horizontal="center" vertical="center"/>
    </xf>
    <xf numFmtId="0" fontId="19" fillId="0" borderId="0" xfId="0" applyFont="1" applyAlignment="1" applyProtection="1">
      <alignment horizontal="center" vertical="center"/>
    </xf>
    <xf numFmtId="0" fontId="1" fillId="0" borderId="1" xfId="0" applyFont="1" applyFill="1" applyBorder="1" applyAlignment="1" applyProtection="1">
      <alignment vertical="center" wrapText="1"/>
    </xf>
    <xf numFmtId="0" fontId="1" fillId="0" borderId="1" xfId="0" applyFont="1" applyFill="1" applyBorder="1" applyAlignment="1" applyProtection="1">
      <alignment horizontal="center" vertical="center"/>
    </xf>
    <xf numFmtId="4" fontId="1" fillId="0" borderId="1" xfId="0" applyNumberFormat="1" applyFont="1" applyFill="1" applyBorder="1" applyAlignment="1" applyProtection="1">
      <alignment horizontal="right" vertical="center"/>
    </xf>
    <xf numFmtId="0" fontId="1" fillId="0" borderId="1" xfId="0" applyFont="1" applyFill="1" applyBorder="1" applyAlignment="1" applyProtection="1">
      <alignment horizontal="right" vertical="center" wrapText="1"/>
    </xf>
    <xf numFmtId="0" fontId="1" fillId="0" borderId="17"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vertical="center" wrapText="1"/>
    </xf>
    <xf numFmtId="0" fontId="4" fillId="0" borderId="1" xfId="0" applyFont="1" applyFill="1" applyBorder="1" applyAlignment="1" applyProtection="1">
      <alignment horizontal="right" vertical="center" wrapText="1"/>
    </xf>
    <xf numFmtId="0" fontId="1" fillId="0" borderId="3" xfId="0" applyFont="1" applyFill="1" applyBorder="1" applyAlignment="1" applyProtection="1">
      <alignment horizontal="right" vertical="center" wrapText="1"/>
    </xf>
    <xf numFmtId="0" fontId="4" fillId="0" borderId="3" xfId="0" applyFont="1" applyFill="1" applyBorder="1" applyAlignment="1" applyProtection="1">
      <alignment vertical="center" wrapText="1"/>
    </xf>
    <xf numFmtId="0" fontId="1" fillId="0" borderId="1" xfId="0" applyNumberFormat="1" applyFont="1" applyFill="1" applyBorder="1" applyAlignment="1" applyProtection="1">
      <alignment horizontal="center" vertical="center"/>
    </xf>
    <xf numFmtId="0" fontId="4" fillId="2" borderId="0" xfId="1" applyNumberFormat="1" applyFont="1" applyFill="1" applyProtection="1"/>
    <xf numFmtId="0" fontId="4" fillId="2" borderId="0" xfId="1" applyNumberFormat="1" applyFont="1" applyFill="1" applyBorder="1" applyAlignment="1" applyProtection="1">
      <alignment horizontal="center" vertical="top"/>
    </xf>
    <xf numFmtId="0" fontId="4" fillId="2" borderId="0" xfId="1" applyNumberFormat="1" applyFont="1" applyFill="1" applyAlignment="1" applyProtection="1">
      <alignment horizontal="right" vertical="center"/>
    </xf>
    <xf numFmtId="0" fontId="4" fillId="2" borderId="0" xfId="1" applyNumberFormat="1" applyFont="1" applyFill="1" applyBorder="1" applyProtection="1"/>
    <xf numFmtId="0" fontId="1" fillId="0" borderId="0" xfId="0" applyNumberFormat="1" applyFont="1" applyAlignment="1" applyProtection="1">
      <alignment horizontal="center" vertical="center"/>
    </xf>
    <xf numFmtId="0" fontId="1" fillId="0" borderId="3" xfId="0" applyNumberFormat="1" applyFont="1" applyBorder="1" applyAlignment="1" applyProtection="1">
      <alignment horizontal="center" vertical="center" wrapText="1"/>
    </xf>
    <xf numFmtId="0" fontId="1" fillId="0" borderId="21" xfId="0" applyNumberFormat="1" applyFont="1" applyBorder="1" applyAlignment="1" applyProtection="1">
      <alignment horizontal="center" vertical="center"/>
    </xf>
    <xf numFmtId="0" fontId="1" fillId="0" borderId="22" xfId="0" applyNumberFormat="1" applyFont="1" applyBorder="1" applyAlignment="1" applyProtection="1">
      <alignment horizontal="center" vertical="center" wrapText="1"/>
    </xf>
    <xf numFmtId="0" fontId="1" fillId="0" borderId="1" xfId="0" applyNumberFormat="1" applyFont="1" applyBorder="1" applyAlignment="1" applyProtection="1">
      <alignment horizontal="center" vertical="center"/>
    </xf>
    <xf numFmtId="0" fontId="2" fillId="0" borderId="1" xfId="0" applyNumberFormat="1" applyFont="1" applyFill="1" applyBorder="1" applyAlignment="1" applyProtection="1">
      <alignment horizontal="left" vertical="center" wrapText="1"/>
    </xf>
    <xf numFmtId="0" fontId="2" fillId="0" borderId="1"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horizontal="left" vertical="center" wrapText="1"/>
    </xf>
    <xf numFmtId="0" fontId="15" fillId="0" borderId="0" xfId="0" applyFont="1" applyProtection="1"/>
    <xf numFmtId="4" fontId="2" fillId="0" borderId="1" xfId="0" applyNumberFormat="1" applyFont="1" applyFill="1" applyBorder="1" applyAlignment="1" applyProtection="1">
      <alignment horizontal="right" vertical="center"/>
    </xf>
    <xf numFmtId="4" fontId="1" fillId="0" borderId="1" xfId="0" applyNumberFormat="1" applyFont="1" applyFill="1" applyBorder="1" applyAlignment="1" applyProtection="1">
      <alignment horizontal="right" vertical="center"/>
      <protection locked="0"/>
    </xf>
    <xf numFmtId="0" fontId="1" fillId="0" borderId="0"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right" vertical="center"/>
    </xf>
    <xf numFmtId="0" fontId="1" fillId="0" borderId="1" xfId="0" applyFont="1" applyFill="1" applyBorder="1" applyAlignment="1" applyProtection="1">
      <alignment horizontal="center" vertical="center"/>
      <protection locked="0"/>
    </xf>
    <xf numFmtId="0" fontId="1" fillId="0" borderId="2" xfId="0" applyFont="1" applyBorder="1" applyAlignment="1" applyProtection="1">
      <alignment horizontal="center" vertical="center" wrapText="1"/>
    </xf>
    <xf numFmtId="0" fontId="1" fillId="0" borderId="2" xfId="0" applyFont="1" applyBorder="1" applyAlignment="1" applyProtection="1">
      <alignment horizontal="center" vertical="center"/>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1" fillId="0" borderId="1" xfId="0"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center"/>
    </xf>
    <xf numFmtId="4" fontId="1" fillId="0" borderId="1" xfId="0" applyNumberFormat="1" applyFont="1" applyFill="1" applyBorder="1" applyAlignment="1" applyProtection="1">
      <alignment horizontal="center" vertical="center"/>
    </xf>
    <xf numFmtId="0" fontId="1" fillId="0" borderId="0" xfId="0" applyFont="1" applyFill="1" applyAlignment="1" applyProtection="1">
      <alignment horizontal="center" vertical="center" wrapText="1"/>
    </xf>
    <xf numFmtId="49" fontId="1" fillId="0" borderId="0" xfId="0" applyNumberFormat="1" applyFont="1" applyFill="1" applyAlignment="1" applyProtection="1">
      <alignment horizontal="center" vertical="center"/>
    </xf>
    <xf numFmtId="0" fontId="1" fillId="0" borderId="0" xfId="0" applyFont="1" applyFill="1" applyAlignment="1" applyProtection="1">
      <alignment horizontal="center" vertical="center"/>
    </xf>
    <xf numFmtId="0" fontId="2"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1" fillId="0" borderId="0" xfId="0" applyFont="1" applyAlignment="1" applyProtection="1">
      <alignment horizontal="left" vertical="center"/>
    </xf>
    <xf numFmtId="0" fontId="1" fillId="0" borderId="0" xfId="0" applyFont="1" applyAlignment="1" applyProtection="1">
      <alignment horizontal="center" vertical="center" wrapText="1"/>
    </xf>
    <xf numFmtId="0" fontId="0" fillId="0" borderId="0" xfId="0" applyNumberFormat="1" applyBorder="1" applyProtection="1"/>
    <xf numFmtId="0" fontId="0" fillId="0" borderId="2" xfId="0" applyNumberFormat="1" applyBorder="1" applyProtection="1"/>
    <xf numFmtId="0" fontId="0" fillId="0" borderId="2" xfId="0" applyNumberFormat="1" applyBorder="1" applyAlignment="1" applyProtection="1">
      <alignment horizontal="center" vertical="center"/>
    </xf>
    <xf numFmtId="0" fontId="1" fillId="0" borderId="0" xfId="0" applyFont="1" applyAlignment="1" applyProtection="1">
      <alignment horizontal="center" vertical="center"/>
    </xf>
    <xf numFmtId="49" fontId="0" fillId="0" borderId="0" xfId="0" applyNumberFormat="1" applyAlignment="1" applyProtection="1">
      <alignment horizontal="center" vertical="center"/>
    </xf>
    <xf numFmtId="49" fontId="0" fillId="3" borderId="0" xfId="0" applyNumberFormat="1" applyFill="1" applyAlignment="1" applyProtection="1">
      <alignment horizontal="center" vertical="center"/>
    </xf>
    <xf numFmtId="49" fontId="0" fillId="0" borderId="0" xfId="0" applyNumberFormat="1" applyBorder="1" applyAlignment="1" applyProtection="1">
      <alignment horizontal="center" vertical="center"/>
    </xf>
    <xf numFmtId="49" fontId="0" fillId="0" borderId="2" xfId="0" applyNumberFormat="1" applyBorder="1" applyAlignment="1" applyProtection="1">
      <alignment horizontal="center" vertical="center"/>
    </xf>
    <xf numFmtId="0" fontId="0" fillId="5" borderId="0" xfId="0" applyNumberFormat="1" applyFill="1" applyProtection="1"/>
    <xf numFmtId="49" fontId="0" fillId="5" borderId="0" xfId="0" applyNumberFormat="1" applyFill="1" applyAlignment="1" applyProtection="1">
      <alignment horizontal="center" vertical="center"/>
    </xf>
    <xf numFmtId="49" fontId="0" fillId="0" borderId="0" xfId="0" applyNumberFormat="1" applyFill="1" applyAlignment="1" applyProtection="1">
      <alignment horizontal="center" vertical="center"/>
    </xf>
    <xf numFmtId="4" fontId="24" fillId="0" borderId="1" xfId="0" applyNumberFormat="1" applyFont="1" applyBorder="1" applyProtection="1"/>
    <xf numFmtId="0" fontId="24" fillId="0" borderId="1" xfId="0" applyFont="1" applyBorder="1" applyProtection="1"/>
    <xf numFmtId="0" fontId="24" fillId="0" borderId="0" xfId="0" applyFont="1" applyProtection="1"/>
    <xf numFmtId="0" fontId="25" fillId="0" borderId="0" xfId="0" applyFont="1" applyProtection="1"/>
    <xf numFmtId="0" fontId="24" fillId="0" borderId="0" xfId="0" applyFont="1" applyBorder="1" applyProtection="1"/>
    <xf numFmtId="0" fontId="25" fillId="0" borderId="0" xfId="0" applyFont="1" applyBorder="1" applyAlignment="1" applyProtection="1">
      <alignment vertical="top"/>
    </xf>
    <xf numFmtId="0" fontId="24" fillId="0" borderId="0" xfId="0" applyFont="1" applyAlignment="1" applyProtection="1">
      <alignment horizontal="right" vertical="top"/>
    </xf>
    <xf numFmtId="0" fontId="24" fillId="0" borderId="0" xfId="0" applyFont="1" applyAlignment="1" applyProtection="1"/>
    <xf numFmtId="0" fontId="24" fillId="0" borderId="0" xfId="0" applyFont="1" applyAlignment="1" applyProtection="1">
      <alignment horizontal="center" vertical="center"/>
    </xf>
    <xf numFmtId="0" fontId="25" fillId="0" borderId="0" xfId="0" applyFont="1" applyAlignment="1" applyProtection="1">
      <alignment horizontal="right" vertical="center"/>
    </xf>
    <xf numFmtId="0" fontId="24" fillId="0" borderId="1" xfId="0" applyFont="1" applyBorder="1" applyAlignment="1" applyProtection="1">
      <alignment horizontal="center" vertical="center"/>
    </xf>
    <xf numFmtId="0" fontId="24" fillId="0" borderId="0" xfId="0" applyFont="1" applyAlignment="1" applyProtection="1">
      <alignment horizontal="right" vertical="center"/>
    </xf>
    <xf numFmtId="0" fontId="25" fillId="0" borderId="0" xfId="0" applyFont="1" applyAlignment="1" applyProtection="1">
      <alignment horizontal="right"/>
    </xf>
    <xf numFmtId="0" fontId="0" fillId="0" borderId="0" xfId="0" applyFont="1" applyAlignment="1" applyProtection="1">
      <alignment horizontal="center" vertical="center" wrapText="1"/>
    </xf>
    <xf numFmtId="0" fontId="20" fillId="0" borderId="0" xfId="0" applyFont="1" applyProtection="1"/>
    <xf numFmtId="0" fontId="24" fillId="0" borderId="1" xfId="0" applyFont="1" applyBorder="1" applyAlignment="1" applyProtection="1">
      <alignment horizontal="center" vertical="center" wrapText="1"/>
    </xf>
    <xf numFmtId="0" fontId="24" fillId="0" borderId="11" xfId="0" applyFont="1" applyBorder="1" applyProtection="1"/>
    <xf numFmtId="0" fontId="25" fillId="0" borderId="0" xfId="0" applyFont="1" applyBorder="1" applyAlignment="1" applyProtection="1">
      <alignment horizontal="center" vertical="center"/>
    </xf>
    <xf numFmtId="0" fontId="25" fillId="0" borderId="10" xfId="0" applyFont="1" applyBorder="1" applyAlignment="1" applyProtection="1">
      <alignment horizontal="center" vertical="center"/>
    </xf>
    <xf numFmtId="0" fontId="24" fillId="0" borderId="12" xfId="0" applyFont="1" applyBorder="1" applyProtection="1"/>
    <xf numFmtId="0" fontId="24" fillId="0" borderId="13" xfId="0" applyFont="1" applyBorder="1" applyProtection="1"/>
    <xf numFmtId="0" fontId="24" fillId="0" borderId="14" xfId="0" applyFont="1" applyBorder="1" applyProtection="1"/>
    <xf numFmtId="4" fontId="1" fillId="0" borderId="0" xfId="0" applyNumberFormat="1" applyFont="1" applyAlignment="1" applyProtection="1">
      <alignment horizontal="center" vertical="center"/>
    </xf>
    <xf numFmtId="4" fontId="24" fillId="0" borderId="0" xfId="0" applyNumberFormat="1" applyFont="1" applyProtection="1"/>
    <xf numFmtId="4" fontId="24" fillId="0" borderId="1" xfId="0" applyNumberFormat="1" applyFont="1" applyBorder="1" applyAlignment="1" applyProtection="1">
      <alignment horizontal="right" vertical="center"/>
      <protection locked="0"/>
    </xf>
    <xf numFmtId="49" fontId="0" fillId="0" borderId="0" xfId="0" applyNumberFormat="1" applyAlignment="1" applyProtection="1">
      <alignment horizontal="right"/>
    </xf>
    <xf numFmtId="49" fontId="0" fillId="0" borderId="0" xfId="0" applyNumberFormat="1" applyAlignment="1" applyProtection="1">
      <alignment horizontal="right" vertical="center"/>
    </xf>
    <xf numFmtId="0" fontId="0" fillId="0" borderId="0" xfId="0" applyNumberFormat="1" applyAlignment="1" applyProtection="1">
      <alignment horizontal="right" vertical="center"/>
    </xf>
    <xf numFmtId="0" fontId="0" fillId="0" borderId="0" xfId="0" applyNumberFormat="1" applyAlignment="1" applyProtection="1">
      <alignment horizontal="right"/>
    </xf>
    <xf numFmtId="0" fontId="0" fillId="5" borderId="0" xfId="0" applyNumberFormat="1" applyFill="1" applyAlignment="1" applyProtection="1">
      <alignment horizontal="right"/>
    </xf>
    <xf numFmtId="0" fontId="0" fillId="0" borderId="0" xfId="0" applyNumberFormat="1" applyBorder="1" applyAlignment="1" applyProtection="1">
      <alignment horizontal="right"/>
    </xf>
    <xf numFmtId="0" fontId="24" fillId="0" borderId="1" xfId="0" applyFont="1" applyBorder="1" applyAlignment="1" applyProtection="1">
      <alignment horizontal="right" vertical="center" wrapText="1"/>
    </xf>
    <xf numFmtId="0" fontId="0" fillId="0" borderId="0" xfId="0" applyNumberFormat="1" applyFill="1" applyAlignment="1" applyProtection="1">
      <alignment horizontal="right"/>
    </xf>
    <xf numFmtId="0" fontId="1" fillId="0" borderId="0" xfId="0" applyFont="1" applyAlignment="1" applyProtection="1">
      <alignment horizontal="right" vertical="center"/>
    </xf>
    <xf numFmtId="0" fontId="0" fillId="0" borderId="0" xfId="0" applyAlignment="1" applyProtection="1"/>
    <xf numFmtId="0" fontId="4" fillId="0" borderId="1" xfId="1" applyNumberFormat="1" applyFont="1" applyBorder="1" applyAlignment="1" applyProtection="1">
      <alignment horizontal="center" vertical="top"/>
      <protection locked="0"/>
    </xf>
    <xf numFmtId="49" fontId="4" fillId="0" borderId="1" xfId="1" applyNumberFormat="1" applyFont="1" applyBorder="1" applyAlignment="1" applyProtection="1">
      <alignment horizontal="center" vertical="center"/>
      <protection locked="0"/>
    </xf>
    <xf numFmtId="1" fontId="4" fillId="0" borderId="1" xfId="1" applyNumberFormat="1" applyFont="1" applyBorder="1" applyAlignment="1" applyProtection="1">
      <alignment horizontal="center" vertical="top"/>
      <protection locked="0"/>
    </xf>
    <xf numFmtId="1" fontId="4" fillId="0" borderId="1" xfId="1" applyNumberFormat="1" applyFont="1" applyBorder="1" applyAlignment="1" applyProtection="1">
      <alignment horizontal="center" vertical="center"/>
      <protection locked="0"/>
    </xf>
    <xf numFmtId="2" fontId="4" fillId="0" borderId="1" xfId="1" applyNumberFormat="1" applyFont="1" applyBorder="1" applyAlignment="1" applyProtection="1">
      <alignment horizontal="center" vertical="top"/>
      <protection locked="0"/>
    </xf>
    <xf numFmtId="2" fontId="4" fillId="0" borderId="1" xfId="1" applyNumberFormat="1" applyFont="1" applyBorder="1" applyAlignment="1" applyProtection="1">
      <alignment horizontal="center" vertical="center"/>
      <protection locked="0"/>
    </xf>
    <xf numFmtId="0" fontId="4" fillId="0" borderId="1" xfId="1" applyNumberFormat="1" applyFont="1" applyBorder="1" applyAlignment="1" applyProtection="1">
      <alignment horizontal="center" vertical="top"/>
    </xf>
    <xf numFmtId="0" fontId="4" fillId="0" borderId="1" xfId="1" applyNumberFormat="1" applyFont="1" applyBorder="1" applyAlignment="1" applyProtection="1">
      <alignment horizontal="center" vertical="center"/>
    </xf>
    <xf numFmtId="1" fontId="4" fillId="0" borderId="1" xfId="1" applyNumberFormat="1" applyFont="1" applyBorder="1" applyAlignment="1" applyProtection="1">
      <alignment horizontal="center" vertical="center"/>
    </xf>
    <xf numFmtId="2" fontId="4" fillId="0" borderId="1" xfId="1" applyNumberFormat="1" applyFont="1" applyBorder="1" applyAlignment="1" applyProtection="1">
      <alignment horizontal="right" vertical="center"/>
    </xf>
    <xf numFmtId="0" fontId="0" fillId="0" borderId="0" xfId="0" applyFill="1" applyAlignment="1" applyProtection="1"/>
    <xf numFmtId="0" fontId="0" fillId="5" borderId="0" xfId="0" applyNumberFormat="1" applyFill="1" applyAlignment="1" applyProtection="1">
      <alignment horizontal="center" vertical="center"/>
    </xf>
    <xf numFmtId="1" fontId="0" fillId="0" borderId="0" xfId="0" applyNumberFormat="1" applyFill="1" applyAlignment="1" applyProtection="1">
      <alignment horizontal="center" vertical="center"/>
    </xf>
    <xf numFmtId="0" fontId="0" fillId="6" borderId="0" xfId="0" applyNumberFormat="1" applyFill="1" applyProtection="1"/>
    <xf numFmtId="0" fontId="0" fillId="6" borderId="0" xfId="0" applyNumberFormat="1" applyFill="1" applyAlignment="1" applyProtection="1">
      <alignment horizontal="right"/>
    </xf>
    <xf numFmtId="0" fontId="0" fillId="6" borderId="0" xfId="0" applyNumberFormat="1" applyFill="1" applyAlignment="1" applyProtection="1">
      <alignment horizontal="center" vertical="center"/>
    </xf>
    <xf numFmtId="49" fontId="0" fillId="6" borderId="0" xfId="0" applyNumberFormat="1" applyFill="1" applyAlignment="1" applyProtection="1">
      <alignment horizontal="center" vertical="center"/>
    </xf>
    <xf numFmtId="0" fontId="17" fillId="0" borderId="0" xfId="0" applyFont="1" applyBorder="1" applyAlignment="1" applyProtection="1">
      <alignment horizontal="center" vertical="center"/>
    </xf>
    <xf numFmtId="0" fontId="17" fillId="0" borderId="0" xfId="0" applyFont="1" applyAlignment="1" applyProtection="1">
      <alignment horizontal="center" vertical="center"/>
    </xf>
    <xf numFmtId="0" fontId="19"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 fillId="0" borderId="1" xfId="0" applyFont="1" applyBorder="1" applyAlignment="1" applyProtection="1">
      <alignment horizontal="left" vertical="center"/>
    </xf>
    <xf numFmtId="0" fontId="1" fillId="0" borderId="1" xfId="0" applyFont="1" applyBorder="1" applyAlignment="1" applyProtection="1">
      <alignment horizontal="right" vertical="center"/>
    </xf>
    <xf numFmtId="0" fontId="1" fillId="0" borderId="1" xfId="0" applyFont="1" applyFill="1" applyBorder="1" applyAlignment="1" applyProtection="1">
      <alignment horizontal="left" vertical="center" wrapText="1"/>
    </xf>
    <xf numFmtId="0" fontId="1" fillId="0" borderId="19" xfId="0" applyNumberFormat="1" applyFont="1" applyFill="1" applyBorder="1" applyAlignment="1" applyProtection="1">
      <alignment horizontal="right" vertical="center"/>
    </xf>
    <xf numFmtId="0" fontId="1" fillId="0" borderId="0" xfId="0" applyNumberFormat="1" applyFont="1" applyFill="1" applyBorder="1" applyAlignment="1" applyProtection="1">
      <alignment horizontal="center" vertical="center"/>
    </xf>
    <xf numFmtId="0" fontId="16" fillId="0" borderId="0" xfId="0" applyFont="1" applyAlignment="1" applyProtection="1">
      <alignment vertical="center" wrapText="1"/>
    </xf>
    <xf numFmtId="0" fontId="16" fillId="0" borderId="0" xfId="0" applyFont="1" applyAlignment="1" applyProtection="1">
      <alignment horizontal="center" vertical="center" wrapText="1"/>
    </xf>
    <xf numFmtId="0" fontId="16" fillId="0" borderId="0" xfId="0" applyFont="1" applyAlignment="1" applyProtection="1">
      <alignment horizontal="center" vertical="center"/>
    </xf>
    <xf numFmtId="4" fontId="16" fillId="0" borderId="0" xfId="0" applyNumberFormat="1" applyFont="1" applyAlignment="1" applyProtection="1">
      <alignment horizontal="center" vertical="center"/>
    </xf>
    <xf numFmtId="0" fontId="16" fillId="0" borderId="0" xfId="0" applyFont="1" applyAlignment="1" applyProtection="1">
      <alignment vertical="center"/>
    </xf>
    <xf numFmtId="0" fontId="17" fillId="0" borderId="0" xfId="0" applyFont="1" applyAlignment="1" applyProtection="1">
      <alignment vertical="center"/>
    </xf>
    <xf numFmtId="0" fontId="1" fillId="0" borderId="1" xfId="0" applyFont="1" applyFill="1" applyBorder="1" applyAlignment="1" applyProtection="1">
      <alignment horizontal="left" vertical="center"/>
    </xf>
    <xf numFmtId="0" fontId="0" fillId="0" borderId="0" xfId="0" applyAlignment="1" applyProtection="1"/>
    <xf numFmtId="1" fontId="4" fillId="0" borderId="3" xfId="1" applyNumberFormat="1" applyFont="1" applyBorder="1" applyAlignment="1" applyProtection="1">
      <alignment horizontal="center" vertical="center"/>
    </xf>
    <xf numFmtId="2" fontId="4" fillId="0" borderId="3" xfId="1" applyNumberFormat="1" applyFont="1" applyBorder="1" applyAlignment="1" applyProtection="1">
      <alignment horizontal="right" vertical="center"/>
    </xf>
    <xf numFmtId="0" fontId="4" fillId="0" borderId="3" xfId="1" applyNumberFormat="1" applyFont="1" applyBorder="1" applyAlignment="1" applyProtection="1">
      <alignment horizontal="center" vertical="center"/>
    </xf>
    <xf numFmtId="1" fontId="4" fillId="0" borderId="0" xfId="1" applyNumberFormat="1" applyFont="1" applyBorder="1" applyAlignment="1" applyProtection="1">
      <alignment horizontal="center" vertical="center"/>
    </xf>
    <xf numFmtId="2" fontId="4" fillId="0" borderId="0" xfId="1" applyNumberFormat="1" applyFont="1" applyBorder="1" applyAlignment="1" applyProtection="1">
      <alignment horizontal="right" vertical="center"/>
    </xf>
    <xf numFmtId="0" fontId="4" fillId="0" borderId="0" xfId="1" applyNumberFormat="1" applyFont="1" applyBorder="1" applyAlignment="1" applyProtection="1">
      <alignment horizontal="center" vertical="center"/>
    </xf>
    <xf numFmtId="49" fontId="4" fillId="0" borderId="0" xfId="1" applyNumberFormat="1" applyFont="1" applyBorder="1" applyAlignment="1" applyProtection="1">
      <alignment horizontal="center" vertical="center"/>
      <protection locked="0"/>
    </xf>
    <xf numFmtId="1" fontId="4" fillId="0" borderId="0" xfId="1" applyNumberFormat="1" applyFont="1" applyBorder="1" applyAlignment="1" applyProtection="1">
      <alignment horizontal="center" vertical="center"/>
      <protection locked="0"/>
    </xf>
    <xf numFmtId="2" fontId="4" fillId="0" borderId="0" xfId="1" applyNumberFormat="1" applyFont="1" applyBorder="1" applyAlignment="1" applyProtection="1">
      <alignment horizontal="right" vertical="top"/>
    </xf>
    <xf numFmtId="2" fontId="4" fillId="0" borderId="0" xfId="1" applyNumberFormat="1" applyFont="1" applyBorder="1" applyAlignment="1" applyProtection="1">
      <alignment horizontal="center" vertical="center"/>
      <protection locked="0"/>
    </xf>
    <xf numFmtId="49" fontId="4" fillId="0" borderId="0" xfId="1" applyNumberFormat="1" applyFont="1" applyBorder="1" applyAlignment="1" applyProtection="1">
      <alignment horizontal="right" vertical="center"/>
    </xf>
    <xf numFmtId="0" fontId="6" fillId="0" borderId="0" xfId="1" applyNumberFormat="1" applyFont="1" applyBorder="1" applyAlignment="1" applyProtection="1">
      <alignment horizontal="center"/>
    </xf>
    <xf numFmtId="0" fontId="0" fillId="0" borderId="0" xfId="0" applyBorder="1" applyAlignment="1" applyProtection="1">
      <alignment horizontal="center"/>
    </xf>
    <xf numFmtId="0" fontId="0" fillId="0" borderId="0" xfId="0" applyBorder="1" applyAlignment="1" applyProtection="1"/>
    <xf numFmtId="0" fontId="10" fillId="0" borderId="0" xfId="1" applyNumberFormat="1" applyFont="1" applyBorder="1" applyAlignment="1" applyProtection="1">
      <alignment horizontal="left"/>
    </xf>
    <xf numFmtId="0" fontId="0" fillId="0" borderId="0" xfId="0" applyBorder="1" applyAlignment="1" applyProtection="1">
      <alignment horizontal="left"/>
    </xf>
    <xf numFmtId="0" fontId="0" fillId="0" borderId="0" xfId="0" applyBorder="1" applyAlignment="1" applyProtection="1">
      <alignment horizontal="center" vertical="center"/>
    </xf>
    <xf numFmtId="0" fontId="4" fillId="0" borderId="0" xfId="1" applyNumberFormat="1" applyFont="1" applyBorder="1" applyAlignment="1" applyProtection="1">
      <alignment horizontal="center" vertical="top"/>
    </xf>
    <xf numFmtId="0" fontId="4" fillId="0" borderId="0" xfId="1" applyNumberFormat="1" applyFont="1" applyBorder="1" applyAlignment="1" applyProtection="1">
      <alignment horizontal="center" vertical="top"/>
      <protection locked="0"/>
    </xf>
    <xf numFmtId="1" fontId="4" fillId="0" borderId="0" xfId="1" applyNumberFormat="1" applyFont="1" applyBorder="1" applyAlignment="1" applyProtection="1">
      <alignment horizontal="center" vertical="top"/>
      <protection locked="0"/>
    </xf>
    <xf numFmtId="0" fontId="0" fillId="0" borderId="0" xfId="0" applyBorder="1" applyAlignment="1" applyProtection="1">
      <protection locked="0"/>
    </xf>
    <xf numFmtId="2" fontId="4" fillId="0" borderId="0" xfId="1" applyNumberFormat="1" applyFont="1" applyBorder="1" applyAlignment="1" applyProtection="1">
      <alignment horizontal="center" vertical="top"/>
      <protection locked="0"/>
    </xf>
    <xf numFmtId="0" fontId="0" fillId="0" borderId="0" xfId="0" applyBorder="1" applyAlignment="1" applyProtection="1">
      <alignment horizontal="right" vertical="center"/>
    </xf>
    <xf numFmtId="0" fontId="0" fillId="0" borderId="0" xfId="0" applyAlignment="1">
      <alignment horizontal="center" vertical="center"/>
    </xf>
    <xf numFmtId="0" fontId="20" fillId="0" borderId="0" xfId="0" applyFont="1" applyAlignment="1" applyProtection="1"/>
    <xf numFmtId="2" fontId="4" fillId="0" borderId="1" xfId="1" applyNumberFormat="1" applyFont="1" applyBorder="1" applyAlignment="1" applyProtection="1">
      <alignment vertical="center"/>
      <protection locked="0"/>
    </xf>
    <xf numFmtId="4" fontId="20" fillId="0" borderId="0" xfId="0" applyNumberFormat="1" applyFont="1" applyAlignment="1" applyProtection="1"/>
    <xf numFmtId="2" fontId="20" fillId="0" borderId="1" xfId="0" applyNumberFormat="1" applyFont="1" applyBorder="1" applyAlignment="1" applyProtection="1">
      <alignment horizontal="right" vertical="center"/>
      <protection locked="0"/>
    </xf>
    <xf numFmtId="2" fontId="4" fillId="0" borderId="1" xfId="1" applyNumberFormat="1" applyFont="1" applyBorder="1" applyAlignment="1" applyProtection="1">
      <alignment vertical="center"/>
    </xf>
    <xf numFmtId="0" fontId="4" fillId="0" borderId="1" xfId="1" applyNumberFormat="1" applyFont="1" applyBorder="1" applyAlignment="1" applyProtection="1">
      <alignment horizontal="center" vertical="center"/>
      <protection locked="0"/>
    </xf>
    <xf numFmtId="0" fontId="20" fillId="0" borderId="1" xfId="0" applyFont="1" applyBorder="1" applyAlignment="1" applyProtection="1">
      <alignment vertical="center"/>
      <protection locked="0"/>
    </xf>
    <xf numFmtId="0" fontId="20" fillId="0" borderId="0" xfId="0" applyFont="1" applyAlignment="1" applyProtection="1">
      <alignment vertical="center"/>
      <protection locked="0"/>
    </xf>
    <xf numFmtId="0" fontId="24" fillId="0" borderId="19" xfId="0" applyFont="1" applyBorder="1" applyAlignment="1" applyProtection="1">
      <alignment horizontal="center" vertical="center"/>
    </xf>
    <xf numFmtId="0" fontId="0" fillId="0" borderId="0" xfId="0" applyAlignment="1">
      <alignment horizontal="right" vertical="center"/>
    </xf>
    <xf numFmtId="0" fontId="0" fillId="0" borderId="0" xfId="0" applyAlignment="1"/>
    <xf numFmtId="0" fontId="0" fillId="0" borderId="1" xfId="0" applyBorder="1" applyAlignment="1">
      <alignment horizontal="center" vertical="center" wrapText="1"/>
    </xf>
    <xf numFmtId="0" fontId="0" fillId="0" borderId="1" xfId="0" applyBorder="1" applyAlignment="1">
      <alignment horizontal="center" vertical="center"/>
    </xf>
    <xf numFmtId="2" fontId="0" fillId="0" borderId="1" xfId="0" applyNumberFormat="1" applyBorder="1"/>
    <xf numFmtId="1" fontId="0" fillId="0" borderId="1" xfId="0" applyNumberFormat="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pplyProtection="1">
      <alignment horizontal="center" vertical="center"/>
    </xf>
    <xf numFmtId="0" fontId="0" fillId="0" borderId="1" xfId="0" applyBorder="1" applyAlignment="1" applyProtection="1">
      <alignment horizontal="center" vertical="center" wrapText="1"/>
    </xf>
    <xf numFmtId="0" fontId="0" fillId="0" borderId="0" xfId="0" applyAlignment="1" applyProtection="1"/>
    <xf numFmtId="0" fontId="0" fillId="0" borderId="1" xfId="0" applyBorder="1" applyAlignment="1" applyProtection="1">
      <alignment horizontal="center" vertical="center"/>
    </xf>
    <xf numFmtId="1" fontId="0" fillId="0" borderId="1" xfId="0" applyNumberFormat="1" applyBorder="1" applyAlignment="1" applyProtection="1">
      <alignment horizontal="center" vertical="center"/>
    </xf>
    <xf numFmtId="2" fontId="0" fillId="0" borderId="1" xfId="0" applyNumberFormat="1" applyBorder="1" applyAlignment="1" applyProtection="1">
      <alignment horizontal="right" vertical="center"/>
    </xf>
    <xf numFmtId="2" fontId="0" fillId="0" borderId="1" xfId="0" applyNumberFormat="1" applyBorder="1" applyProtection="1"/>
    <xf numFmtId="0" fontId="0" fillId="0" borderId="1" xfId="0" applyBorder="1" applyAlignment="1" applyProtection="1">
      <alignment horizontal="center" vertical="center"/>
      <protection locked="0"/>
    </xf>
    <xf numFmtId="1" fontId="0" fillId="0" borderId="1" xfId="0" applyNumberFormat="1" applyBorder="1" applyAlignment="1" applyProtection="1">
      <alignment horizontal="center" vertical="center"/>
      <protection locked="0"/>
    </xf>
    <xf numFmtId="2" fontId="0" fillId="0" borderId="1" xfId="0" applyNumberFormat="1" applyBorder="1" applyAlignment="1" applyProtection="1">
      <alignment horizontal="right" vertical="center"/>
      <protection locked="0"/>
    </xf>
    <xf numFmtId="2" fontId="0" fillId="0" borderId="1" xfId="0" applyNumberFormat="1" applyBorder="1" applyProtection="1">
      <protection locked="0"/>
    </xf>
    <xf numFmtId="0" fontId="0" fillId="0" borderId="1" xfId="0" applyBorder="1" applyAlignment="1" applyProtection="1">
      <alignment horizontal="right" vertical="center" wrapText="1"/>
    </xf>
    <xf numFmtId="2" fontId="0" fillId="0" borderId="1" xfId="0" applyNumberFormat="1" applyBorder="1" applyAlignment="1" applyProtection="1">
      <alignment horizontal="center" vertical="center"/>
      <protection locked="0"/>
    </xf>
    <xf numFmtId="2" fontId="0" fillId="0" borderId="1" xfId="0" applyNumberFormat="1" applyBorder="1" applyAlignment="1" applyProtection="1">
      <alignment horizontal="center" vertical="center"/>
    </xf>
    <xf numFmtId="49" fontId="0" fillId="0" borderId="1" xfId="0" applyNumberFormat="1" applyBorder="1" applyAlignment="1" applyProtection="1">
      <alignment horizontal="center" vertical="center"/>
    </xf>
    <xf numFmtId="0" fontId="0" fillId="0" borderId="1" xfId="0" applyBorder="1" applyAlignment="1" applyProtection="1">
      <alignment horizontal="left" vertical="center" wrapText="1"/>
    </xf>
    <xf numFmtId="0" fontId="0" fillId="0" borderId="1" xfId="0" applyFill="1" applyBorder="1" applyAlignment="1" applyProtection="1">
      <alignment horizontal="right" vertical="center" wrapText="1"/>
    </xf>
    <xf numFmtId="49" fontId="0" fillId="0" borderId="1" xfId="0" applyNumberFormat="1" applyBorder="1" applyAlignment="1" applyProtection="1">
      <alignment horizontal="right" vertical="center"/>
    </xf>
    <xf numFmtId="1" fontId="0" fillId="0" borderId="1" xfId="0" applyNumberFormat="1" applyBorder="1" applyAlignment="1" applyProtection="1">
      <alignment horizontal="right" vertical="center"/>
    </xf>
    <xf numFmtId="0" fontId="0" fillId="0" borderId="0" xfId="0" applyProtection="1"/>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horizontal="center" vertical="center" wrapText="1"/>
    </xf>
    <xf numFmtId="0" fontId="0" fillId="0" borderId="0" xfId="0" applyAlignment="1" applyProtection="1"/>
    <xf numFmtId="0" fontId="0" fillId="0" borderId="0" xfId="0" applyAlignment="1" applyProtection="1">
      <alignment horizontal="right" vertical="center" wrapText="1"/>
    </xf>
    <xf numFmtId="10" fontId="0" fillId="0" borderId="1" xfId="0" applyNumberFormat="1" applyBorder="1" applyAlignment="1" applyProtection="1">
      <alignment horizontal="center" vertical="center"/>
      <protection locked="0"/>
    </xf>
    <xf numFmtId="2" fontId="0" fillId="0" borderId="1" xfId="0" applyNumberForma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19" fillId="0" borderId="0" xfId="0" applyFont="1" applyBorder="1" applyAlignment="1" applyProtection="1">
      <alignment horizontal="center" vertical="center"/>
    </xf>
    <xf numFmtId="0" fontId="4" fillId="0" borderId="1" xfId="0" applyFont="1" applyFill="1" applyBorder="1" applyAlignment="1" applyProtection="1">
      <alignment horizontal="left" vertical="center" wrapText="1"/>
    </xf>
    <xf numFmtId="0" fontId="19" fillId="0" borderId="1" xfId="0" applyFont="1" applyBorder="1" applyAlignment="1" applyProtection="1">
      <alignment horizontal="right" vertical="center"/>
      <protection locked="0"/>
    </xf>
    <xf numFmtId="0" fontId="12" fillId="0" borderId="0" xfId="0" applyNumberFormat="1" applyFont="1" applyAlignment="1" applyProtection="1">
      <alignment vertical="center"/>
    </xf>
    <xf numFmtId="0" fontId="19" fillId="0" borderId="0" xfId="0" applyNumberFormat="1" applyFont="1" applyAlignment="1" applyProtection="1">
      <alignment horizontal="center" vertical="center"/>
    </xf>
    <xf numFmtId="0" fontId="24" fillId="0" borderId="4" xfId="0" applyFont="1" applyBorder="1" applyAlignment="1" applyProtection="1"/>
    <xf numFmtId="0" fontId="0" fillId="0" borderId="4" xfId="0" applyBorder="1" applyAlignment="1"/>
    <xf numFmtId="0" fontId="0" fillId="0" borderId="0" xfId="0" applyNumberFormat="1" applyBorder="1" applyAlignment="1" applyProtection="1">
      <alignment horizontal="right" vertical="center"/>
    </xf>
    <xf numFmtId="0" fontId="0" fillId="0" borderId="2" xfId="0" applyNumberFormat="1" applyBorder="1" applyAlignment="1" applyProtection="1">
      <alignment horizontal="right" vertical="center"/>
    </xf>
    <xf numFmtId="0" fontId="0" fillId="0" borderId="0" xfId="0" applyAlignment="1">
      <alignment horizontal="left" vertical="top" wrapText="1"/>
    </xf>
    <xf numFmtId="0" fontId="4" fillId="2" borderId="0" xfId="1" applyNumberFormat="1" applyFont="1" applyFill="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4" fillId="2" borderId="0" xfId="1" applyNumberFormat="1" applyFont="1" applyFill="1" applyAlignment="1" applyProtection="1">
      <alignment horizontal="center" vertical="center" wrapText="1"/>
    </xf>
    <xf numFmtId="0" fontId="0" fillId="0" borderId="0" xfId="0" applyAlignment="1">
      <alignment horizontal="center" vertical="center" wrapText="1"/>
    </xf>
    <xf numFmtId="0" fontId="4" fillId="2" borderId="0" xfId="1" applyNumberFormat="1" applyFont="1" applyFill="1" applyAlignment="1" applyProtection="1">
      <alignment horizontal="center" wrapText="1"/>
    </xf>
    <xf numFmtId="0" fontId="0" fillId="0" borderId="0" xfId="0" applyAlignment="1">
      <alignment horizontal="center" wrapText="1"/>
    </xf>
    <xf numFmtId="0" fontId="4" fillId="2" borderId="0" xfId="1" applyNumberFormat="1" applyFont="1" applyFill="1" applyBorder="1" applyAlignment="1" applyProtection="1">
      <alignment horizontal="center" vertical="center" wrapText="1"/>
    </xf>
    <xf numFmtId="0" fontId="0" fillId="0" borderId="0" xfId="0" applyAlignment="1">
      <alignment wrapText="1"/>
    </xf>
    <xf numFmtId="0" fontId="4" fillId="2" borderId="0" xfId="1" applyNumberFormat="1" applyFont="1" applyFill="1" applyAlignment="1" applyProtection="1">
      <alignment horizontal="center"/>
    </xf>
    <xf numFmtId="0" fontId="4" fillId="2" borderId="2" xfId="1" applyNumberFormat="1" applyFont="1" applyFill="1" applyBorder="1" applyAlignment="1" applyProtection="1">
      <alignment horizontal="center" wrapText="1"/>
    </xf>
    <xf numFmtId="0" fontId="4" fillId="2" borderId="0" xfId="1" applyNumberFormat="1" applyFont="1" applyFill="1" applyBorder="1" applyAlignment="1" applyProtection="1">
      <alignment horizontal="center"/>
    </xf>
    <xf numFmtId="0" fontId="4" fillId="2" borderId="0" xfId="1" applyNumberFormat="1" applyFont="1" applyFill="1" applyBorder="1" applyAlignment="1" applyProtection="1">
      <alignment horizontal="center" vertical="top" wrapText="1"/>
    </xf>
    <xf numFmtId="0" fontId="12" fillId="0" borderId="0" xfId="0" applyFont="1" applyBorder="1" applyAlignment="1" applyProtection="1">
      <alignment wrapText="1"/>
    </xf>
    <xf numFmtId="0" fontId="4" fillId="2" borderId="2" xfId="1" applyNumberFormat="1" applyFont="1" applyFill="1" applyBorder="1" applyAlignment="1" applyProtection="1">
      <alignment horizontal="center"/>
    </xf>
    <xf numFmtId="0" fontId="5" fillId="2" borderId="0" xfId="1" applyNumberFormat="1" applyFont="1" applyFill="1" applyBorder="1" applyAlignment="1" applyProtection="1">
      <alignment horizontal="center" vertical="top" wrapText="1"/>
    </xf>
    <xf numFmtId="0" fontId="6" fillId="2" borderId="2" xfId="1" applyNumberFormat="1" applyFont="1" applyFill="1" applyBorder="1" applyAlignment="1" applyProtection="1">
      <alignment horizontal="center"/>
    </xf>
    <xf numFmtId="0" fontId="4" fillId="2" borderId="0" xfId="1" applyNumberFormat="1" applyFont="1" applyFill="1" applyProtection="1"/>
    <xf numFmtId="0" fontId="4" fillId="2" borderId="0" xfId="1" applyNumberFormat="1" applyFont="1" applyFill="1" applyBorder="1" applyAlignment="1" applyProtection="1">
      <alignment horizontal="right"/>
    </xf>
    <xf numFmtId="0" fontId="4" fillId="2" borderId="2" xfId="1" applyNumberFormat="1" applyFont="1" applyFill="1" applyBorder="1" applyAlignment="1" applyProtection="1">
      <alignment horizontal="left"/>
    </xf>
    <xf numFmtId="0" fontId="4" fillId="2" borderId="0" xfId="1" applyNumberFormat="1" applyFont="1" applyFill="1" applyBorder="1" applyAlignment="1" applyProtection="1">
      <alignment horizontal="center" vertical="center"/>
    </xf>
    <xf numFmtId="0" fontId="12" fillId="0" borderId="0" xfId="0" applyFont="1" applyAlignment="1" applyProtection="1">
      <alignment horizontal="center" vertical="center"/>
    </xf>
    <xf numFmtId="0" fontId="4" fillId="2" borderId="0" xfId="1" applyNumberFormat="1" applyFont="1" applyFill="1" applyAlignment="1" applyProtection="1">
      <alignment horizontal="right"/>
    </xf>
    <xf numFmtId="49" fontId="4" fillId="2" borderId="2" xfId="1" applyNumberFormat="1" applyFont="1" applyFill="1" applyBorder="1" applyAlignment="1" applyProtection="1">
      <alignment horizontal="left"/>
      <protection locked="0"/>
    </xf>
    <xf numFmtId="49" fontId="4" fillId="2" borderId="2" xfId="1" applyNumberFormat="1" applyFont="1" applyFill="1" applyBorder="1" applyAlignment="1" applyProtection="1">
      <alignment horizontal="center"/>
      <protection locked="0"/>
    </xf>
    <xf numFmtId="0" fontId="4" fillId="2" borderId="2" xfId="1" applyNumberFormat="1" applyFont="1" applyFill="1" applyBorder="1" applyAlignment="1" applyProtection="1">
      <alignment horizontal="center"/>
      <protection locked="0"/>
    </xf>
    <xf numFmtId="0" fontId="4" fillId="2" borderId="0" xfId="1" applyFont="1" applyFill="1" applyAlignment="1" applyProtection="1">
      <alignment horizontal="left" vertical="center"/>
    </xf>
    <xf numFmtId="0" fontId="5" fillId="2" borderId="0" xfId="1" applyNumberFormat="1" applyFont="1" applyFill="1" applyBorder="1" applyAlignment="1" applyProtection="1">
      <alignment horizontal="center" vertical="top"/>
    </xf>
    <xf numFmtId="0" fontId="4" fillId="2" borderId="5" xfId="1" applyNumberFormat="1" applyFont="1" applyFill="1" applyBorder="1" applyAlignment="1" applyProtection="1">
      <alignment horizontal="center" vertical="center"/>
    </xf>
    <xf numFmtId="0" fontId="4" fillId="2" borderId="15" xfId="1" applyNumberFormat="1" applyFont="1" applyFill="1" applyBorder="1" applyAlignment="1" applyProtection="1">
      <alignment horizontal="center" vertical="center"/>
    </xf>
    <xf numFmtId="0" fontId="4" fillId="2" borderId="18" xfId="1" applyNumberFormat="1" applyFont="1" applyFill="1" applyBorder="1" applyAlignment="1" applyProtection="1">
      <alignment horizontal="center" vertical="center"/>
    </xf>
    <xf numFmtId="0" fontId="4" fillId="2" borderId="17" xfId="1" applyNumberFormat="1" applyFont="1" applyFill="1" applyBorder="1" applyAlignment="1" applyProtection="1">
      <alignment horizontal="center" vertical="center"/>
    </xf>
    <xf numFmtId="0" fontId="4" fillId="2" borderId="6" xfId="1" applyNumberFormat="1" applyFont="1" applyFill="1" applyBorder="1" applyAlignment="1" applyProtection="1">
      <alignment horizontal="center" vertical="center"/>
    </xf>
    <xf numFmtId="0" fontId="4" fillId="2" borderId="2" xfId="1" applyNumberFormat="1" applyFont="1" applyFill="1" applyBorder="1" applyAlignment="1" applyProtection="1">
      <alignment horizontal="center" vertical="center"/>
    </xf>
    <xf numFmtId="0" fontId="4" fillId="2" borderId="7" xfId="1" applyNumberFormat="1" applyFont="1" applyFill="1" applyBorder="1" applyAlignment="1" applyProtection="1">
      <alignment horizontal="center" vertical="center"/>
    </xf>
    <xf numFmtId="0" fontId="4" fillId="2" borderId="0" xfId="1" applyNumberFormat="1" applyFont="1" applyFill="1" applyAlignment="1" applyProtection="1">
      <alignment horizontal="right" vertical="center"/>
    </xf>
    <xf numFmtId="0" fontId="4" fillId="2" borderId="5" xfId="1" applyNumberFormat="1" applyFont="1" applyFill="1" applyBorder="1" applyAlignment="1" applyProtection="1">
      <alignment horizontal="right" vertical="center"/>
    </xf>
    <xf numFmtId="0" fontId="8" fillId="2" borderId="2" xfId="1" applyNumberFormat="1" applyFont="1" applyFill="1" applyBorder="1" applyAlignment="1" applyProtection="1">
      <alignment horizontal="center"/>
    </xf>
    <xf numFmtId="0" fontId="8" fillId="2" borderId="0" xfId="1" applyNumberFormat="1" applyFont="1" applyFill="1" applyBorder="1" applyAlignment="1" applyProtection="1">
      <alignment horizontal="right"/>
    </xf>
    <xf numFmtId="0" fontId="8" fillId="2" borderId="2" xfId="1" applyNumberFormat="1" applyFont="1" applyFill="1" applyBorder="1" applyAlignment="1" applyProtection="1">
      <alignment horizontal="left"/>
    </xf>
    <xf numFmtId="0" fontId="4" fillId="2" borderId="0" xfId="1" applyNumberFormat="1" applyFont="1" applyFill="1" applyBorder="1" applyProtection="1"/>
    <xf numFmtId="0" fontId="4" fillId="2" borderId="0" xfId="1" applyNumberFormat="1" applyFont="1" applyFill="1" applyBorder="1" applyAlignment="1" applyProtection="1">
      <alignment horizontal="center" vertical="top"/>
    </xf>
    <xf numFmtId="0" fontId="4" fillId="2" borderId="0" xfId="1" applyNumberFormat="1" applyFont="1" applyFill="1" applyBorder="1" applyAlignment="1" applyProtection="1">
      <alignment horizontal="left"/>
    </xf>
    <xf numFmtId="0" fontId="4" fillId="2" borderId="0" xfId="1" applyNumberFormat="1" applyFont="1" applyFill="1" applyAlignment="1" applyProtection="1">
      <alignment horizontal="left" vertical="top" wrapText="1"/>
    </xf>
    <xf numFmtId="0" fontId="0" fillId="0" borderId="0" xfId="0" applyAlignment="1">
      <alignment horizontal="left" vertical="top" wrapText="1"/>
    </xf>
    <xf numFmtId="0" fontId="6" fillId="2" borderId="0" xfId="0" applyNumberFormat="1" applyFont="1" applyFill="1" applyAlignment="1" applyProtection="1">
      <alignment horizontal="center"/>
    </xf>
    <xf numFmtId="0" fontId="38" fillId="0" borderId="0" xfId="1" applyNumberFormat="1" applyFont="1" applyFill="1" applyAlignment="1" applyProtection="1">
      <alignment horizontal="center" vertical="center" wrapText="1"/>
    </xf>
    <xf numFmtId="0" fontId="41" fillId="0" borderId="0" xfId="0" applyFont="1" applyFill="1" applyAlignment="1">
      <alignment horizontal="center" vertical="center" wrapText="1"/>
    </xf>
    <xf numFmtId="0" fontId="41" fillId="0" borderId="0" xfId="0" applyFont="1" applyFill="1" applyAlignment="1">
      <alignment wrapText="1"/>
    </xf>
    <xf numFmtId="0" fontId="4" fillId="4" borderId="15" xfId="1" applyNumberFormat="1" applyFont="1" applyFill="1" applyBorder="1" applyAlignment="1" applyProtection="1">
      <alignment horizontal="center" vertical="center"/>
      <protection locked="0"/>
    </xf>
    <xf numFmtId="0" fontId="4" fillId="4" borderId="18" xfId="1" applyNumberFormat="1" applyFont="1" applyFill="1" applyBorder="1" applyAlignment="1" applyProtection="1">
      <alignment horizontal="center" vertical="center"/>
      <protection locked="0"/>
    </xf>
    <xf numFmtId="0" fontId="4" fillId="4" borderId="17" xfId="1" applyNumberFormat="1" applyFont="1" applyFill="1" applyBorder="1" applyAlignment="1" applyProtection="1">
      <alignment horizontal="center" vertical="center"/>
      <protection locked="0"/>
    </xf>
    <xf numFmtId="0" fontId="0" fillId="0" borderId="0" xfId="0" applyAlignment="1" applyProtection="1">
      <alignment horizontal="center" vertical="center" wrapText="1"/>
    </xf>
    <xf numFmtId="0" fontId="8" fillId="2" borderId="0" xfId="1" applyNumberFormat="1" applyFont="1" applyFill="1"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2" xfId="0" applyBorder="1" applyAlignment="1" applyProtection="1">
      <alignment horizontal="center" vertical="center" wrapText="1"/>
    </xf>
    <xf numFmtId="0" fontId="4" fillId="2" borderId="0" xfId="1" applyNumberFormat="1" applyFont="1" applyFill="1" applyBorder="1" applyAlignment="1" applyProtection="1">
      <alignment horizontal="right" vertical="center"/>
    </xf>
    <xf numFmtId="0" fontId="6" fillId="2" borderId="0" xfId="1" applyNumberFormat="1" applyFont="1" applyFill="1" applyAlignment="1" applyProtection="1">
      <alignment horizontal="center"/>
    </xf>
    <xf numFmtId="0" fontId="31" fillId="2" borderId="0" xfId="1" applyNumberFormat="1" applyFont="1" applyFill="1" applyAlignment="1" applyProtection="1">
      <alignment horizontal="center" vertical="center"/>
    </xf>
    <xf numFmtId="0" fontId="32" fillId="0" borderId="0" xfId="0" applyFont="1" applyAlignment="1">
      <alignment horizontal="center" vertical="center"/>
    </xf>
    <xf numFmtId="0" fontId="8" fillId="2" borderId="0" xfId="1" applyNumberFormat="1" applyFont="1" applyFill="1" applyAlignment="1" applyProtection="1">
      <alignment horizontal="center" vertical="center" wrapText="1"/>
    </xf>
    <xf numFmtId="0" fontId="0" fillId="2" borderId="0" xfId="0" applyNumberFormat="1" applyFill="1" applyAlignment="1" applyProtection="1">
      <alignment horizontal="center" vertical="center" wrapText="1"/>
    </xf>
    <xf numFmtId="0" fontId="20" fillId="0" borderId="0" xfId="0" applyFont="1" applyAlignment="1" applyProtection="1">
      <alignment horizontal="left" wrapText="1"/>
      <protection locked="0"/>
    </xf>
    <xf numFmtId="0" fontId="4" fillId="2" borderId="0" xfId="1" applyNumberFormat="1" applyFont="1" applyFill="1" applyAlignment="1" applyProtection="1">
      <alignment horizontal="left" vertical="center" wrapText="1"/>
      <protection locked="0"/>
    </xf>
    <xf numFmtId="0" fontId="20" fillId="0" borderId="0" xfId="0" applyFont="1" applyAlignment="1" applyProtection="1">
      <alignment vertical="center" wrapText="1"/>
      <protection locked="0"/>
    </xf>
    <xf numFmtId="0" fontId="20" fillId="0" borderId="0" xfId="0" applyFont="1" applyAlignment="1" applyProtection="1">
      <alignment wrapText="1"/>
      <protection locked="0"/>
    </xf>
    <xf numFmtId="0" fontId="4" fillId="2" borderId="2" xfId="1" applyNumberFormat="1" applyFont="1" applyFill="1" applyBorder="1" applyAlignment="1" applyProtection="1">
      <alignment horizontal="center" vertical="center" wrapText="1"/>
    </xf>
    <xf numFmtId="0" fontId="10" fillId="2" borderId="0" xfId="1" applyNumberFormat="1" applyFont="1" applyFill="1" applyAlignment="1" applyProtection="1">
      <alignment horizontal="center" vertical="center"/>
    </xf>
    <xf numFmtId="0" fontId="0" fillId="0" borderId="5" xfId="0" applyBorder="1" applyAlignment="1">
      <alignment horizontal="left" vertical="top" wrapText="1"/>
    </xf>
    <xf numFmtId="0" fontId="4" fillId="2" borderId="15" xfId="1"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31" fillId="2" borderId="0" xfId="1" applyNumberFormat="1" applyFont="1" applyFill="1" applyAlignment="1" applyProtection="1">
      <alignment horizontal="left"/>
    </xf>
    <xf numFmtId="0" fontId="30" fillId="0" borderId="0" xfId="0" applyFont="1" applyAlignment="1"/>
    <xf numFmtId="0" fontId="8" fillId="2" borderId="0" xfId="1" applyNumberFormat="1" applyFont="1" applyFill="1" applyAlignment="1" applyProtection="1">
      <alignment horizontal="center" vertical="center"/>
    </xf>
    <xf numFmtId="0" fontId="0" fillId="2" borderId="0" xfId="0" applyNumberFormat="1" applyFill="1" applyAlignment="1" applyProtection="1">
      <alignment horizontal="center" vertical="center"/>
    </xf>
    <xf numFmtId="0" fontId="0" fillId="0" borderId="0" xfId="0" applyAlignment="1">
      <alignment horizontal="center" vertical="center"/>
    </xf>
    <xf numFmtId="0" fontId="31" fillId="2" borderId="0" xfId="1" applyNumberFormat="1" applyFont="1" applyFill="1" applyAlignment="1" applyProtection="1">
      <alignment horizontal="left" vertical="top"/>
    </xf>
    <xf numFmtId="4" fontId="4" fillId="2" borderId="16" xfId="1" applyNumberFormat="1" applyFont="1" applyFill="1" applyBorder="1" applyAlignment="1" applyProtection="1">
      <alignment horizontal="center" vertical="center"/>
      <protection locked="0"/>
    </xf>
    <xf numFmtId="4" fontId="4" fillId="2" borderId="19" xfId="1" applyNumberFormat="1" applyFont="1" applyFill="1" applyBorder="1" applyAlignment="1" applyProtection="1">
      <alignment horizontal="center" vertical="center"/>
      <protection locked="0"/>
    </xf>
    <xf numFmtId="4" fontId="4" fillId="2" borderId="20" xfId="1" applyNumberFormat="1" applyFont="1" applyFill="1" applyBorder="1" applyAlignment="1" applyProtection="1">
      <alignment horizontal="center" vertical="center"/>
      <protection locked="0"/>
    </xf>
    <xf numFmtId="4" fontId="0" fillId="0" borderId="6" xfId="0" applyNumberFormat="1" applyBorder="1" applyAlignment="1" applyProtection="1">
      <alignment horizontal="center" vertical="center"/>
      <protection locked="0"/>
    </xf>
    <xf numFmtId="4" fontId="0" fillId="0" borderId="2" xfId="0" applyNumberFormat="1" applyBorder="1" applyAlignment="1" applyProtection="1">
      <alignment horizontal="center" vertical="center"/>
      <protection locked="0"/>
    </xf>
    <xf numFmtId="4" fontId="0" fillId="0" borderId="7" xfId="0" applyNumberFormat="1" applyBorder="1" applyAlignment="1" applyProtection="1">
      <alignment horizontal="center" vertical="center"/>
      <protection locked="0"/>
    </xf>
    <xf numFmtId="0" fontId="4" fillId="0" borderId="15" xfId="1" applyFont="1" applyFill="1" applyBorder="1" applyAlignment="1" applyProtection="1">
      <alignment horizontal="left" vertical="center" wrapText="1"/>
    </xf>
    <xf numFmtId="0" fontId="0" fillId="0" borderId="18" xfId="0" applyBorder="1" applyAlignment="1" applyProtection="1">
      <alignment horizontal="left" vertical="center" wrapText="1"/>
    </xf>
    <xf numFmtId="0" fontId="0" fillId="0" borderId="17" xfId="0" applyBorder="1" applyAlignment="1" applyProtection="1">
      <alignment horizontal="left" vertical="center" wrapText="1"/>
    </xf>
    <xf numFmtId="0" fontId="9" fillId="0" borderId="16" xfId="1" applyFont="1" applyFill="1" applyBorder="1" applyAlignment="1" applyProtection="1">
      <alignment horizontal="left" vertical="center" wrapText="1"/>
    </xf>
    <xf numFmtId="0" fontId="13" fillId="0" borderId="19" xfId="0" applyFont="1" applyBorder="1" applyAlignment="1" applyProtection="1">
      <alignment horizontal="left" vertical="center" wrapText="1"/>
    </xf>
    <xf numFmtId="0" fontId="13" fillId="0" borderId="20" xfId="0" applyFont="1" applyBorder="1" applyAlignment="1" applyProtection="1">
      <alignment horizontal="left" vertical="center" wrapText="1"/>
    </xf>
    <xf numFmtId="0" fontId="4" fillId="0" borderId="6" xfId="1" applyFont="1" applyFill="1"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7" xfId="0" applyBorder="1" applyAlignment="1" applyProtection="1">
      <alignment horizontal="left" vertical="center" wrapText="1"/>
    </xf>
    <xf numFmtId="0" fontId="8" fillId="0" borderId="0" xfId="1" applyFont="1" applyFill="1" applyAlignment="1" applyProtection="1">
      <alignment horizontal="center"/>
    </xf>
    <xf numFmtId="0" fontId="4" fillId="0" borderId="15" xfId="1" applyFont="1" applyFill="1" applyBorder="1" applyAlignment="1" applyProtection="1">
      <alignment horizontal="center" vertical="center"/>
    </xf>
    <xf numFmtId="0" fontId="4" fillId="0" borderId="18" xfId="1" applyFont="1" applyFill="1" applyBorder="1" applyAlignment="1" applyProtection="1">
      <alignment horizontal="center" vertical="center"/>
    </xf>
    <xf numFmtId="0" fontId="4" fillId="0" borderId="17" xfId="1" applyFont="1" applyFill="1" applyBorder="1" applyAlignment="1" applyProtection="1">
      <alignment horizontal="center" vertical="center"/>
    </xf>
    <xf numFmtId="0" fontId="4" fillId="0" borderId="0" xfId="1" applyFont="1" applyFill="1" applyAlignment="1" applyProtection="1">
      <alignment horizontal="center"/>
    </xf>
    <xf numFmtId="0" fontId="51" fillId="0" borderId="15" xfId="1" applyFont="1" applyFill="1" applyBorder="1" applyAlignment="1" applyProtection="1">
      <alignment horizontal="center" vertical="center"/>
    </xf>
    <xf numFmtId="0" fontId="51" fillId="0" borderId="18" xfId="1" applyFont="1" applyFill="1" applyBorder="1" applyAlignment="1" applyProtection="1">
      <alignment horizontal="center" vertical="center"/>
    </xf>
    <xf numFmtId="0" fontId="51" fillId="0" borderId="17" xfId="1" applyFont="1" applyFill="1" applyBorder="1" applyAlignment="1" applyProtection="1">
      <alignment horizontal="center" vertical="center"/>
    </xf>
    <xf numFmtId="4" fontId="4" fillId="2" borderId="15" xfId="1" applyNumberFormat="1" applyFont="1" applyFill="1" applyBorder="1" applyAlignment="1" applyProtection="1">
      <alignment horizontal="center" vertical="center"/>
      <protection locked="0"/>
    </xf>
    <xf numFmtId="4" fontId="4" fillId="2" borderId="18" xfId="1" applyNumberFormat="1" applyFont="1" applyFill="1" applyBorder="1" applyAlignment="1" applyProtection="1">
      <alignment horizontal="center" vertical="center"/>
      <protection locked="0"/>
    </xf>
    <xf numFmtId="4" fontId="4" fillId="2" borderId="17" xfId="1" applyNumberFormat="1" applyFont="1" applyFill="1" applyBorder="1" applyAlignment="1" applyProtection="1">
      <alignment horizontal="center" vertical="center"/>
      <protection locked="0"/>
    </xf>
    <xf numFmtId="4" fontId="8" fillId="2" borderId="16" xfId="1" applyNumberFormat="1" applyFont="1" applyFill="1" applyBorder="1" applyAlignment="1" applyProtection="1">
      <alignment horizontal="center" vertical="center"/>
      <protection locked="0"/>
    </xf>
    <xf numFmtId="4" fontId="8" fillId="2" borderId="19" xfId="1" applyNumberFormat="1" applyFont="1" applyFill="1" applyBorder="1" applyAlignment="1" applyProtection="1">
      <alignment horizontal="center" vertical="center"/>
      <protection locked="0"/>
    </xf>
    <xf numFmtId="4" fontId="8" fillId="2" borderId="20" xfId="1" applyNumberFormat="1" applyFont="1" applyFill="1" applyBorder="1" applyAlignment="1" applyProtection="1">
      <alignment horizontal="center" vertical="center"/>
      <protection locked="0"/>
    </xf>
    <xf numFmtId="0" fontId="8" fillId="0" borderId="15" xfId="1" applyFont="1" applyFill="1" applyBorder="1" applyAlignment="1" applyProtection="1">
      <alignment horizontal="left" vertical="center" wrapText="1"/>
    </xf>
    <xf numFmtId="0" fontId="0" fillId="0" borderId="19" xfId="0" applyBorder="1" applyAlignment="1" applyProtection="1">
      <alignment horizontal="left" vertical="center" wrapText="1"/>
    </xf>
    <xf numFmtId="0" fontId="0" fillId="0" borderId="20" xfId="0" applyBorder="1" applyAlignment="1" applyProtection="1">
      <alignment horizontal="left" vertical="center" wrapText="1"/>
    </xf>
    <xf numFmtId="4" fontId="0" fillId="0" borderId="19" xfId="0" applyNumberFormat="1" applyBorder="1" applyAlignment="1" applyProtection="1">
      <alignment horizontal="center" vertical="center"/>
      <protection locked="0"/>
    </xf>
    <xf numFmtId="4" fontId="0" fillId="0" borderId="20" xfId="0" applyNumberFormat="1" applyBorder="1" applyAlignment="1" applyProtection="1">
      <alignment horizontal="center" vertical="center"/>
      <protection locked="0"/>
    </xf>
    <xf numFmtId="0" fontId="4" fillId="0" borderId="19" xfId="1" applyFont="1" applyBorder="1" applyAlignment="1" applyProtection="1">
      <alignment horizontal="left" vertical="center"/>
    </xf>
    <xf numFmtId="0" fontId="0" fillId="0" borderId="19" xfId="0" applyBorder="1" applyAlignment="1" applyProtection="1">
      <alignment horizontal="left" vertical="center"/>
    </xf>
    <xf numFmtId="0" fontId="4" fillId="0" borderId="15" xfId="1" applyFont="1" applyFill="1" applyBorder="1" applyAlignment="1" applyProtection="1">
      <alignment horizontal="left" vertical="top" wrapText="1"/>
    </xf>
    <xf numFmtId="0" fontId="0" fillId="0" borderId="18" xfId="0" applyBorder="1" applyAlignment="1" applyProtection="1">
      <alignment horizontal="left" vertical="top" wrapText="1"/>
    </xf>
    <xf numFmtId="0" fontId="0" fillId="0" borderId="17" xfId="0" applyBorder="1" applyAlignment="1" applyProtection="1">
      <alignment horizontal="left" vertical="top" wrapText="1"/>
    </xf>
    <xf numFmtId="0" fontId="0" fillId="0" borderId="18" xfId="0" applyFont="1" applyBorder="1" applyAlignment="1" applyProtection="1">
      <alignment horizontal="left" vertical="center" wrapText="1"/>
    </xf>
    <xf numFmtId="0" fontId="0" fillId="0" borderId="17" xfId="0" applyFont="1" applyBorder="1" applyAlignment="1" applyProtection="1">
      <alignment horizontal="left" vertical="center" wrapText="1"/>
    </xf>
    <xf numFmtId="0" fontId="1" fillId="0" borderId="1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1" fillId="0" borderId="0" xfId="0" applyNumberFormat="1" applyFont="1" applyFill="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20" fillId="0" borderId="1" xfId="0" applyFont="1" applyBorder="1" applyAlignment="1" applyProtection="1">
      <alignment horizontal="center" vertical="center" wrapText="1"/>
    </xf>
    <xf numFmtId="0" fontId="16" fillId="0" borderId="0" xfId="0" applyFont="1" applyFill="1" applyAlignment="1" applyProtection="1">
      <alignment horizontal="left" vertical="center" wrapText="1"/>
    </xf>
    <xf numFmtId="0" fontId="1" fillId="0" borderId="19" xfId="0" applyNumberFormat="1" applyFont="1" applyFill="1" applyBorder="1" applyAlignment="1" applyProtection="1">
      <alignment horizontal="center" vertical="top" wrapText="1"/>
    </xf>
    <xf numFmtId="0" fontId="12" fillId="0" borderId="19" xfId="0" applyNumberFormat="1" applyFont="1" applyBorder="1" applyAlignment="1" applyProtection="1">
      <alignment horizontal="center" vertical="top" wrapText="1"/>
    </xf>
    <xf numFmtId="0" fontId="1" fillId="0" borderId="0" xfId="0" applyFont="1" applyFill="1" applyAlignment="1" applyProtection="1">
      <alignment horizontal="left" vertical="center" wrapText="1"/>
    </xf>
    <xf numFmtId="0" fontId="12" fillId="0" borderId="0" xfId="0" applyFont="1" applyAlignment="1" applyProtection="1">
      <alignment horizontal="left" vertical="center" wrapText="1"/>
    </xf>
    <xf numFmtId="0" fontId="48" fillId="0" borderId="19" xfId="0" applyNumberFormat="1" applyFont="1" applyFill="1" applyBorder="1" applyAlignment="1" applyProtection="1">
      <alignment horizontal="center" vertical="center" wrapText="1"/>
    </xf>
    <xf numFmtId="0" fontId="36" fillId="0" borderId="19" xfId="0" applyFont="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48" fillId="0" borderId="0" xfId="0" applyNumberFormat="1" applyFont="1" applyAlignment="1" applyProtection="1">
      <alignment horizontal="center" vertical="center" wrapText="1"/>
    </xf>
    <xf numFmtId="0" fontId="37" fillId="0" borderId="0" xfId="0" applyFont="1" applyAlignment="1" applyProtection="1">
      <alignment horizontal="center" vertical="center" wrapText="1"/>
    </xf>
    <xf numFmtId="0" fontId="37" fillId="0" borderId="2" xfId="0" applyFont="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xf>
    <xf numFmtId="0" fontId="47" fillId="0" borderId="19" xfId="0" applyFont="1" applyBorder="1" applyAlignment="1" applyProtection="1">
      <alignment horizontal="center" vertical="center" wrapText="1"/>
    </xf>
    <xf numFmtId="0" fontId="47" fillId="0" borderId="0" xfId="0" applyFont="1" applyAlignment="1" applyProtection="1">
      <alignment horizontal="center" vertical="center" wrapText="1"/>
    </xf>
    <xf numFmtId="0" fontId="34" fillId="0" borderId="0" xfId="0" applyFont="1" applyAlignment="1" applyProtection="1">
      <alignment horizontal="center" vertical="center" wrapText="1"/>
    </xf>
    <xf numFmtId="0" fontId="0" fillId="0" borderId="1" xfId="0" applyBorder="1" applyAlignment="1">
      <alignment horizontal="center" vertical="center" wrapText="1"/>
    </xf>
    <xf numFmtId="0" fontId="1" fillId="0" borderId="1" xfId="0" applyFont="1" applyBorder="1" applyAlignment="1" applyProtection="1">
      <alignment horizontal="center" vertical="center" textRotation="90" wrapText="1"/>
    </xf>
    <xf numFmtId="0" fontId="39" fillId="0" borderId="0" xfId="0" applyNumberFormat="1" applyFont="1" applyAlignment="1" applyProtection="1">
      <alignment horizontal="center" vertical="center" wrapText="1"/>
    </xf>
    <xf numFmtId="0" fontId="40" fillId="0" borderId="0" xfId="0" applyFont="1" applyAlignment="1" applyProtection="1">
      <alignment horizontal="center" vertical="center" wrapText="1"/>
    </xf>
    <xf numFmtId="0" fontId="40" fillId="0" borderId="2" xfId="0" applyFont="1" applyBorder="1" applyAlignment="1" applyProtection="1">
      <alignment horizontal="center" vertical="center" wrapText="1"/>
    </xf>
    <xf numFmtId="0" fontId="1" fillId="0" borderId="0" xfId="0" applyNumberFormat="1" applyFont="1" applyAlignment="1" applyProtection="1">
      <alignment horizontal="left" vertical="center" wrapText="1"/>
    </xf>
    <xf numFmtId="0" fontId="0" fillId="0" borderId="0" xfId="0" applyAlignment="1" applyProtection="1">
      <alignment horizontal="left" vertical="center" wrapText="1"/>
    </xf>
    <xf numFmtId="0" fontId="0" fillId="0" borderId="19" xfId="0" applyBorder="1" applyAlignment="1" applyProtection="1">
      <alignment horizontal="center" vertical="top" wrapText="1"/>
    </xf>
    <xf numFmtId="0" fontId="21" fillId="0" borderId="0" xfId="0" applyNumberFormat="1" applyFont="1" applyFill="1" applyBorder="1" applyAlignment="1" applyProtection="1">
      <alignment horizontal="center" vertical="center" wrapText="1"/>
    </xf>
    <xf numFmtId="0" fontId="22" fillId="0" borderId="0" xfId="0" applyFont="1" applyAlignment="1" applyProtection="1">
      <alignment horizontal="center" vertical="center" wrapText="1"/>
    </xf>
    <xf numFmtId="0" fontId="39" fillId="0" borderId="0" xfId="0" applyNumberFormat="1" applyFont="1" applyFill="1" applyBorder="1" applyAlignment="1" applyProtection="1">
      <alignment horizontal="center" vertical="center" wrapText="1"/>
    </xf>
    <xf numFmtId="0" fontId="2" fillId="0" borderId="0" xfId="0" applyNumberFormat="1" applyFont="1" applyAlignment="1" applyProtection="1">
      <alignment horizontal="center" vertical="center" wrapText="1"/>
    </xf>
    <xf numFmtId="0" fontId="2" fillId="0" borderId="16" xfId="0" applyNumberFormat="1" applyFont="1" applyBorder="1" applyAlignment="1" applyProtection="1">
      <alignment horizontal="center" vertical="center"/>
    </xf>
    <xf numFmtId="0" fontId="2" fillId="0" borderId="19" xfId="0" applyNumberFormat="1" applyFont="1" applyBorder="1" applyAlignment="1" applyProtection="1">
      <alignment horizontal="center" vertical="center"/>
    </xf>
    <xf numFmtId="0" fontId="2" fillId="0" borderId="20" xfId="0" applyNumberFormat="1" applyFont="1" applyBorder="1" applyAlignment="1" applyProtection="1">
      <alignment horizontal="center" vertical="center"/>
    </xf>
    <xf numFmtId="0" fontId="2" fillId="0" borderId="6" xfId="0" applyNumberFormat="1" applyFont="1" applyBorder="1" applyAlignment="1" applyProtection="1">
      <alignment horizontal="center" vertical="center"/>
    </xf>
    <xf numFmtId="0" fontId="2" fillId="0" borderId="2" xfId="0" applyNumberFormat="1" applyFont="1" applyBorder="1" applyAlignment="1" applyProtection="1">
      <alignment horizontal="center" vertical="center"/>
    </xf>
    <xf numFmtId="0" fontId="2" fillId="0" borderId="7" xfId="0" applyNumberFormat="1" applyFont="1" applyBorder="1" applyAlignment="1" applyProtection="1">
      <alignment horizontal="center" vertical="center"/>
    </xf>
    <xf numFmtId="0" fontId="34" fillId="0" borderId="19" xfId="0" applyNumberFormat="1" applyFont="1" applyFill="1" applyBorder="1" applyAlignment="1" applyProtection="1">
      <alignment horizontal="center" vertical="center" wrapText="1"/>
    </xf>
    <xf numFmtId="0" fontId="2" fillId="0" borderId="15" xfId="0" applyNumberFormat="1" applyFont="1" applyBorder="1" applyAlignment="1" applyProtection="1">
      <alignment horizontal="center" vertical="center" wrapText="1"/>
    </xf>
    <xf numFmtId="0" fontId="2" fillId="0" borderId="18" xfId="0" applyNumberFormat="1" applyFont="1" applyBorder="1" applyAlignment="1" applyProtection="1">
      <alignment horizontal="center" vertical="center" wrapText="1"/>
    </xf>
    <xf numFmtId="0" fontId="2" fillId="0" borderId="17" xfId="0" applyNumberFormat="1" applyFont="1" applyBorder="1" applyAlignment="1" applyProtection="1">
      <alignment horizontal="center" vertical="center" wrapText="1"/>
    </xf>
    <xf numFmtId="0" fontId="2" fillId="0" borderId="1" xfId="0" applyNumberFormat="1" applyFont="1" applyBorder="1" applyAlignment="1" applyProtection="1">
      <alignment horizontal="center" vertical="center" wrapText="1"/>
    </xf>
    <xf numFmtId="0" fontId="1" fillId="0" borderId="15" xfId="0" applyNumberFormat="1" applyFont="1" applyBorder="1" applyAlignment="1" applyProtection="1">
      <alignment horizontal="center" vertical="center"/>
    </xf>
    <xf numFmtId="0" fontId="1" fillId="0" borderId="18" xfId="0" applyNumberFormat="1" applyFont="1" applyBorder="1" applyAlignment="1" applyProtection="1">
      <alignment horizontal="center" vertical="center"/>
    </xf>
    <xf numFmtId="0" fontId="1" fillId="0" borderId="17" xfId="0" applyNumberFormat="1" applyFont="1" applyBorder="1" applyAlignment="1" applyProtection="1">
      <alignment horizontal="center" vertical="center"/>
    </xf>
    <xf numFmtId="0" fontId="1" fillId="0" borderId="0" xfId="0" applyFont="1" applyAlignment="1" applyProtection="1">
      <alignment horizontal="left" vertical="center" wrapText="1"/>
    </xf>
    <xf numFmtId="0" fontId="0" fillId="0" borderId="0" xfId="0" applyAlignment="1">
      <alignment horizontal="left" vertical="center" wrapText="1"/>
    </xf>
    <xf numFmtId="0" fontId="1" fillId="0" borderId="0" xfId="0" applyFont="1" applyAlignment="1" applyProtection="1">
      <alignment horizontal="center" vertical="center"/>
    </xf>
    <xf numFmtId="0" fontId="0" fillId="0" borderId="0" xfId="0" applyAlignment="1" applyProtection="1">
      <alignment horizontal="center" vertical="center"/>
    </xf>
    <xf numFmtId="0" fontId="33" fillId="0" borderId="19" xfId="0" applyFont="1" applyFill="1" applyBorder="1" applyAlignment="1" applyProtection="1">
      <alignment horizontal="center" vertical="center" wrapText="1"/>
    </xf>
    <xf numFmtId="0" fontId="2" fillId="0" borderId="0" xfId="0" applyFont="1" applyAlignment="1" applyProtection="1">
      <alignment horizontal="center" vertical="center" wrapText="1"/>
    </xf>
    <xf numFmtId="0" fontId="2" fillId="0" borderId="0" xfId="0" applyFont="1" applyAlignment="1" applyProtection="1">
      <alignment horizontal="center" vertical="center"/>
    </xf>
    <xf numFmtId="0" fontId="23" fillId="0" borderId="0" xfId="0" applyFont="1" applyAlignment="1" applyProtection="1">
      <alignment horizontal="center" vertical="top"/>
    </xf>
    <xf numFmtId="0" fontId="2" fillId="0" borderId="0" xfId="0" applyFont="1" applyFill="1" applyAlignment="1" applyProtection="1">
      <alignment horizontal="center" vertical="center"/>
    </xf>
    <xf numFmtId="0" fontId="2" fillId="0" borderId="15" xfId="0" applyFont="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1" fillId="0" borderId="15" xfId="0" applyFont="1" applyFill="1" applyBorder="1" applyAlignment="1" applyProtection="1">
      <alignment horizontal="left" vertical="center" wrapText="1"/>
    </xf>
    <xf numFmtId="0" fontId="0" fillId="0" borderId="17" xfId="0" applyBorder="1" applyAlignment="1">
      <alignment horizontal="left" vertical="center" wrapText="1"/>
    </xf>
    <xf numFmtId="0" fontId="2" fillId="0" borderId="15" xfId="0" applyFont="1" applyFill="1" applyBorder="1" applyAlignment="1" applyProtection="1">
      <alignment horizontal="center" vertical="center" wrapText="1"/>
    </xf>
    <xf numFmtId="0" fontId="39" fillId="0" borderId="0" xfId="0" applyFont="1" applyAlignment="1" applyProtection="1">
      <alignment horizontal="center" vertical="center" wrapText="1"/>
    </xf>
    <xf numFmtId="0" fontId="40" fillId="0" borderId="0" xfId="0" applyFont="1" applyAlignment="1">
      <alignment horizontal="center" vertical="center" wrapText="1"/>
    </xf>
    <xf numFmtId="0" fontId="40" fillId="0" borderId="2" xfId="0" applyFont="1" applyBorder="1" applyAlignment="1">
      <alignment horizontal="center" vertical="center" wrapText="1"/>
    </xf>
    <xf numFmtId="0" fontId="39" fillId="0" borderId="0" xfId="0" applyFont="1" applyBorder="1" applyAlignment="1" applyProtection="1">
      <alignment horizontal="center" vertical="center" wrapText="1"/>
    </xf>
    <xf numFmtId="0" fontId="40" fillId="0" borderId="0" xfId="0" applyFont="1" applyBorder="1" applyAlignment="1">
      <alignment horizontal="center" vertical="center" wrapText="1"/>
    </xf>
    <xf numFmtId="0" fontId="36" fillId="0" borderId="0" xfId="0" applyFont="1" applyAlignment="1">
      <alignment horizontal="center" vertical="center" wrapText="1"/>
    </xf>
    <xf numFmtId="0" fontId="36" fillId="0" borderId="2" xfId="0" applyFont="1" applyBorder="1" applyAlignment="1">
      <alignment horizontal="center" vertical="center" wrapText="1"/>
    </xf>
    <xf numFmtId="0" fontId="43" fillId="0" borderId="2" xfId="0" applyFont="1" applyBorder="1" applyAlignment="1" applyProtection="1">
      <alignment horizontal="center" vertical="center" wrapText="1"/>
    </xf>
    <xf numFmtId="0" fontId="44" fillId="0" borderId="2" xfId="0" applyFont="1" applyBorder="1" applyAlignment="1">
      <alignment horizontal="center" vertical="center" wrapText="1"/>
    </xf>
    <xf numFmtId="4" fontId="24" fillId="0" borderId="15" xfId="0" applyNumberFormat="1" applyFont="1" applyFill="1" applyBorder="1" applyAlignment="1" applyProtection="1">
      <alignment horizontal="right" vertical="center" wrapText="1"/>
      <protection locked="0"/>
    </xf>
    <xf numFmtId="0" fontId="0" fillId="0" borderId="17" xfId="0" applyBorder="1" applyAlignment="1" applyProtection="1">
      <alignment horizontal="right" vertical="center" wrapText="1"/>
      <protection locked="0"/>
    </xf>
    <xf numFmtId="4" fontId="24" fillId="0" borderId="15" xfId="0" applyNumberFormat="1" applyFont="1" applyBorder="1" applyAlignment="1" applyProtection="1">
      <alignment horizontal="right" vertical="center"/>
    </xf>
    <xf numFmtId="0" fontId="0" fillId="0" borderId="17" xfId="0" applyBorder="1" applyAlignment="1">
      <alignment horizontal="right" vertical="center"/>
    </xf>
    <xf numFmtId="4" fontId="24" fillId="0" borderId="15" xfId="0" applyNumberFormat="1" applyFont="1" applyFill="1" applyBorder="1" applyAlignment="1" applyProtection="1">
      <alignment horizontal="right" vertical="center"/>
      <protection locked="0"/>
    </xf>
    <xf numFmtId="0" fontId="0" fillId="0" borderId="17" xfId="0" applyBorder="1" applyAlignment="1" applyProtection="1">
      <alignment horizontal="right" vertical="center"/>
      <protection locked="0"/>
    </xf>
    <xf numFmtId="0" fontId="24" fillId="0" borderId="15" xfId="0" applyFont="1" applyBorder="1" applyAlignment="1" applyProtection="1">
      <alignment horizontal="center" vertical="center" wrapText="1"/>
    </xf>
    <xf numFmtId="0" fontId="25" fillId="0" borderId="19" xfId="0" applyFont="1" applyBorder="1" applyAlignment="1" applyProtection="1">
      <alignment horizontal="center" vertical="top"/>
    </xf>
    <xf numFmtId="0" fontId="0" fillId="0" borderId="19" xfId="0" applyBorder="1" applyAlignment="1" applyProtection="1">
      <alignment horizontal="center" vertical="top"/>
    </xf>
    <xf numFmtId="0" fontId="24" fillId="0" borderId="0" xfId="0" applyFont="1" applyAlignment="1" applyProtection="1">
      <alignment horizontal="center" vertical="center" wrapText="1"/>
    </xf>
    <xf numFmtId="0" fontId="0" fillId="0" borderId="0" xfId="0" applyFont="1" applyAlignment="1" applyProtection="1">
      <alignment horizontal="center" vertical="center" wrapText="1"/>
    </xf>
    <xf numFmtId="0" fontId="20" fillId="0" borderId="23" xfId="0"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24" fillId="0" borderId="11" xfId="0" applyFont="1" applyBorder="1" applyAlignment="1" applyProtection="1">
      <alignment horizontal="center" vertical="center" wrapText="1"/>
    </xf>
    <xf numFmtId="0" fontId="24" fillId="0" borderId="0" xfId="0" applyFont="1" applyBorder="1" applyAlignment="1" applyProtection="1">
      <alignment horizontal="center" vertical="center" wrapText="1"/>
    </xf>
    <xf numFmtId="0" fontId="25" fillId="0" borderId="0" xfId="0" applyFont="1" applyBorder="1" applyAlignment="1" applyProtection="1">
      <alignment horizontal="center" vertical="center" wrapText="1"/>
    </xf>
    <xf numFmtId="0" fontId="25" fillId="0" borderId="13" xfId="0" applyFont="1" applyBorder="1" applyAlignment="1" applyProtection="1">
      <alignment horizontal="center" vertical="center" wrapText="1"/>
    </xf>
    <xf numFmtId="0" fontId="24" fillId="0" borderId="0" xfId="0" applyFont="1" applyAlignment="1" applyProtection="1">
      <alignment horizontal="center" wrapText="1"/>
    </xf>
    <xf numFmtId="0" fontId="29" fillId="0" borderId="0" xfId="0" applyFont="1" applyBorder="1" applyAlignment="1" applyProtection="1">
      <alignment horizontal="center" vertical="center"/>
    </xf>
    <xf numFmtId="0" fontId="29" fillId="0" borderId="10" xfId="0" applyFont="1" applyBorder="1" applyAlignment="1" applyProtection="1">
      <alignment horizontal="center" vertical="center"/>
    </xf>
    <xf numFmtId="0" fontId="29" fillId="0" borderId="2" xfId="0" applyFont="1" applyBorder="1" applyAlignment="1" applyProtection="1">
      <alignment horizontal="center" vertical="center"/>
    </xf>
    <xf numFmtId="0" fontId="29" fillId="0" borderId="27" xfId="0" applyFont="1" applyBorder="1" applyAlignment="1" applyProtection="1">
      <alignment horizontal="center" vertical="center"/>
    </xf>
    <xf numFmtId="0" fontId="20" fillId="0" borderId="13" xfId="0" applyFont="1" applyBorder="1" applyAlignment="1" applyProtection="1">
      <alignment horizontal="center" vertical="center" wrapText="1"/>
    </xf>
    <xf numFmtId="0" fontId="12" fillId="0" borderId="13" xfId="0" applyFont="1" applyBorder="1" applyAlignment="1">
      <alignment horizontal="center" vertical="center" wrapText="1"/>
    </xf>
    <xf numFmtId="0" fontId="24" fillId="0" borderId="2" xfId="0" applyFont="1" applyBorder="1" applyAlignment="1" applyProtection="1">
      <alignment horizontal="center"/>
    </xf>
    <xf numFmtId="0" fontId="26" fillId="0" borderId="0" xfId="0" applyFont="1" applyAlignment="1" applyProtection="1">
      <alignment horizontal="center" vertical="center"/>
    </xf>
    <xf numFmtId="0" fontId="12" fillId="0" borderId="1" xfId="0" applyFont="1" applyBorder="1" applyAlignment="1" applyProtection="1">
      <alignment horizontal="center" vertical="center" wrapText="1"/>
    </xf>
    <xf numFmtId="0" fontId="0" fillId="0" borderId="1" xfId="0" applyBorder="1" applyAlignment="1" applyProtection="1">
      <alignment horizontal="center" vertical="center" wrapText="1"/>
    </xf>
    <xf numFmtId="0" fontId="24" fillId="0" borderId="1" xfId="0" applyFont="1" applyBorder="1" applyAlignment="1" applyProtection="1">
      <alignment horizontal="center" vertical="center" wrapText="1"/>
    </xf>
    <xf numFmtId="0" fontId="24" fillId="0" borderId="16" xfId="0" applyFont="1"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6" xfId="0" applyBorder="1" applyAlignment="1" applyProtection="1">
      <alignment horizontal="center" vertical="center" wrapText="1"/>
    </xf>
    <xf numFmtId="0" fontId="25" fillId="0" borderId="0" xfId="0" applyFont="1" applyAlignment="1" applyProtection="1">
      <alignment horizontal="right" vertical="center" wrapText="1"/>
    </xf>
    <xf numFmtId="0" fontId="28" fillId="0" borderId="0" xfId="0" applyFont="1" applyAlignment="1" applyProtection="1">
      <alignment horizontal="right" vertical="center" wrapText="1"/>
    </xf>
    <xf numFmtId="0" fontId="20" fillId="0" borderId="16" xfId="0" applyFont="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20" xfId="0" applyBorder="1" applyAlignment="1" applyProtection="1">
      <alignment horizontal="center" vertical="center" wrapText="1"/>
    </xf>
    <xf numFmtId="0" fontId="24" fillId="0" borderId="3" xfId="0" applyFont="1" applyBorder="1" applyAlignment="1" applyProtection="1">
      <alignment horizontal="center" vertical="center" textRotation="90" wrapText="1"/>
    </xf>
    <xf numFmtId="0" fontId="24" fillId="0" borderId="22" xfId="0" applyFont="1" applyBorder="1" applyAlignment="1" applyProtection="1">
      <alignment horizontal="center" vertical="center" textRotation="90" wrapText="1"/>
    </xf>
    <xf numFmtId="0" fontId="12" fillId="0" borderId="20"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12" fillId="0" borderId="20"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45" fillId="0" borderId="0" xfId="0" applyFont="1" applyAlignment="1">
      <alignment horizontal="center" vertical="center" wrapText="1"/>
    </xf>
    <xf numFmtId="0" fontId="45" fillId="0" borderId="0" xfId="0" applyFont="1" applyAlignment="1" applyProtection="1">
      <alignment horizontal="center" vertical="center" wrapText="1"/>
    </xf>
    <xf numFmtId="0" fontId="35" fillId="0" borderId="0" xfId="0" applyFont="1" applyAlignment="1">
      <alignment horizontal="center" vertical="center" wrapText="1"/>
    </xf>
    <xf numFmtId="0" fontId="49" fillId="0" borderId="19" xfId="0" applyFont="1" applyBorder="1" applyAlignment="1" applyProtection="1">
      <alignment horizontal="center" vertical="center" wrapText="1"/>
    </xf>
    <xf numFmtId="0" fontId="50" fillId="0" borderId="0" xfId="0" applyFont="1" applyAlignment="1">
      <alignment horizontal="center" vertical="center" wrapText="1"/>
    </xf>
    <xf numFmtId="0" fontId="37" fillId="0" borderId="19" xfId="0" applyFont="1" applyBorder="1" applyAlignment="1" applyProtection="1">
      <alignment horizontal="center" vertical="center" wrapText="1"/>
    </xf>
    <xf numFmtId="0" fontId="0" fillId="0" borderId="2" xfId="0" applyBorder="1" applyAlignment="1">
      <alignment horizontal="center" vertical="center" wrapText="1"/>
    </xf>
    <xf numFmtId="0" fontId="24" fillId="0" borderId="2" xfId="0" applyFont="1" applyBorder="1" applyAlignment="1" applyProtection="1">
      <alignment horizontal="center" vertical="center" wrapText="1"/>
    </xf>
    <xf numFmtId="0" fontId="24" fillId="0" borderId="2" xfId="0" applyFont="1" applyBorder="1" applyAlignment="1" applyProtection="1">
      <alignment horizontal="center" vertical="center"/>
    </xf>
    <xf numFmtId="0" fontId="0" fillId="0" borderId="2" xfId="0" applyBorder="1" applyAlignment="1" applyProtection="1">
      <alignment horizontal="center" vertical="center"/>
    </xf>
    <xf numFmtId="0" fontId="24" fillId="0" borderId="2" xfId="0" applyFont="1" applyBorder="1" applyAlignment="1" applyProtection="1">
      <alignment horizontal="center" wrapText="1"/>
    </xf>
    <xf numFmtId="164" fontId="24" fillId="0" borderId="1" xfId="0" applyNumberFormat="1" applyFont="1" applyFill="1" applyBorder="1" applyAlignment="1" applyProtection="1">
      <alignment horizontal="center" vertical="center"/>
      <protection locked="0"/>
    </xf>
    <xf numFmtId="164" fontId="0" fillId="0" borderId="1" xfId="0" applyNumberFormat="1" applyFill="1" applyBorder="1" applyAlignment="1" applyProtection="1">
      <alignment horizontal="center" vertical="center"/>
      <protection locked="0"/>
    </xf>
    <xf numFmtId="0" fontId="24" fillId="0" borderId="0" xfId="0" applyFont="1" applyAlignment="1" applyProtection="1">
      <alignment horizontal="center" vertical="center"/>
    </xf>
    <xf numFmtId="0" fontId="0" fillId="0" borderId="0" xfId="0" applyAlignment="1" applyProtection="1"/>
    <xf numFmtId="0" fontId="0" fillId="0" borderId="0" xfId="0" applyAlignment="1" applyProtection="1">
      <alignment horizontal="center" wrapText="1"/>
    </xf>
    <xf numFmtId="0" fontId="24" fillId="0" borderId="1" xfId="0" applyFont="1" applyBorder="1" applyAlignment="1" applyProtection="1">
      <alignment horizontal="center" vertical="center" textRotation="90" wrapText="1"/>
    </xf>
    <xf numFmtId="0" fontId="25" fillId="0" borderId="19" xfId="0" applyFont="1" applyBorder="1" applyAlignment="1" applyProtection="1">
      <alignment horizontal="center" vertical="center"/>
    </xf>
    <xf numFmtId="0" fontId="24" fillId="0" borderId="19" xfId="0" applyFont="1" applyBorder="1" applyAlignment="1" applyProtection="1">
      <alignment horizontal="center" vertical="top"/>
    </xf>
    <xf numFmtId="0" fontId="27" fillId="0" borderId="0" xfId="0" applyFont="1" applyAlignment="1" applyProtection="1">
      <alignment horizontal="center" vertical="center"/>
    </xf>
    <xf numFmtId="0" fontId="0" fillId="0" borderId="2" xfId="0" applyBorder="1" applyAlignment="1" applyProtection="1"/>
    <xf numFmtId="0" fontId="25" fillId="0" borderId="18" xfId="0" applyFont="1" applyBorder="1" applyAlignment="1" applyProtection="1">
      <alignment horizontal="center" vertical="top"/>
    </xf>
    <xf numFmtId="0" fontId="25" fillId="0" borderId="18" xfId="0" applyFont="1" applyBorder="1" applyAlignment="1" applyProtection="1">
      <alignment vertical="top"/>
    </xf>
    <xf numFmtId="0" fontId="24" fillId="0" borderId="18" xfId="0" applyFont="1" applyBorder="1" applyAlignment="1" applyProtection="1">
      <alignment horizontal="center" vertical="center" wrapText="1"/>
    </xf>
    <xf numFmtId="0" fontId="0" fillId="0" borderId="18" xfId="0"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24" fillId="0" borderId="24" xfId="0" applyFont="1" applyBorder="1" applyAlignment="1" applyProtection="1">
      <alignment horizontal="center" vertical="center"/>
    </xf>
    <xf numFmtId="0" fontId="0" fillId="0" borderId="25" xfId="0" applyBorder="1" applyAlignment="1" applyProtection="1">
      <alignment horizontal="center" vertical="center"/>
    </xf>
    <xf numFmtId="0" fontId="0" fillId="0" borderId="25" xfId="0" applyBorder="1" applyAlignment="1" applyProtection="1"/>
    <xf numFmtId="0" fontId="0" fillId="0" borderId="26" xfId="0" applyBorder="1" applyAlignment="1" applyProtection="1"/>
    <xf numFmtId="0" fontId="6" fillId="0" borderId="0" xfId="1" applyNumberFormat="1" applyFont="1" applyBorder="1" applyAlignment="1" applyProtection="1">
      <alignment horizontal="center" wrapText="1"/>
    </xf>
    <xf numFmtId="0" fontId="42" fillId="0" borderId="0" xfId="0" applyFont="1" applyAlignment="1" applyProtection="1">
      <alignment horizontal="center" wrapText="1"/>
    </xf>
    <xf numFmtId="0" fontId="4" fillId="0" borderId="1" xfId="1" applyNumberFormat="1" applyFont="1" applyBorder="1" applyAlignment="1" applyProtection="1">
      <alignment horizontal="center" vertical="center" wrapText="1"/>
    </xf>
    <xf numFmtId="0" fontId="20" fillId="0" borderId="1" xfId="0" applyFont="1" applyBorder="1" applyAlignment="1" applyProtection="1">
      <alignment wrapText="1"/>
    </xf>
    <xf numFmtId="0" fontId="10" fillId="0" borderId="1" xfId="1" applyNumberFormat="1" applyFont="1" applyBorder="1" applyAlignment="1" applyProtection="1">
      <alignment horizontal="left" wrapText="1"/>
    </xf>
    <xf numFmtId="0" fontId="24" fillId="0" borderId="1" xfId="0" applyFont="1" applyBorder="1" applyAlignment="1" applyProtection="1">
      <alignment horizontal="left" wrapText="1"/>
    </xf>
    <xf numFmtId="0" fontId="42" fillId="0" borderId="1" xfId="0" applyFont="1" applyBorder="1" applyAlignment="1" applyProtection="1">
      <alignment horizontal="left" wrapText="1"/>
      <protection locked="0"/>
    </xf>
    <xf numFmtId="49" fontId="4" fillId="0" borderId="1" xfId="1" applyNumberFormat="1" applyFont="1" applyBorder="1" applyAlignment="1" applyProtection="1">
      <alignment horizontal="right" vertical="center" wrapText="1"/>
    </xf>
    <xf numFmtId="0" fontId="20" fillId="0" borderId="1" xfId="0" applyFont="1" applyBorder="1" applyAlignment="1" applyProtection="1">
      <alignment horizontal="right" vertical="center" wrapText="1"/>
    </xf>
    <xf numFmtId="0" fontId="6" fillId="0" borderId="1" xfId="1" applyNumberFormat="1" applyFont="1" applyBorder="1" applyAlignment="1" applyProtection="1">
      <alignment horizontal="left" wrapText="1"/>
    </xf>
    <xf numFmtId="0" fontId="42" fillId="0" borderId="1" xfId="0" applyFont="1" applyBorder="1" applyAlignment="1" applyProtection="1">
      <alignment horizontal="left" wrapText="1"/>
    </xf>
    <xf numFmtId="49" fontId="4" fillId="0" borderId="16" xfId="1" applyNumberFormat="1" applyFont="1" applyBorder="1" applyAlignment="1" applyProtection="1">
      <alignment horizontal="right" vertical="center" wrapText="1"/>
    </xf>
    <xf numFmtId="0" fontId="20" fillId="0" borderId="19" xfId="0" applyFont="1" applyBorder="1" applyAlignment="1" applyProtection="1">
      <alignment horizontal="right" vertical="center" wrapText="1"/>
    </xf>
    <xf numFmtId="0" fontId="0" fillId="0" borderId="0" xfId="0" applyAlignment="1">
      <alignment horizontal="right" vertical="center" wrapText="1"/>
    </xf>
    <xf numFmtId="0" fontId="0" fillId="0" borderId="1" xfId="0" applyBorder="1" applyAlignment="1">
      <alignment horizontal="right" vertical="center" wrapText="1"/>
    </xf>
    <xf numFmtId="0" fontId="0" fillId="0" borderId="1" xfId="0" applyBorder="1" applyAlignment="1" applyProtection="1">
      <alignment horizontal="right" vertical="center" wrapText="1"/>
    </xf>
    <xf numFmtId="0" fontId="0" fillId="0" borderId="2" xfId="0" applyBorder="1" applyAlignment="1" applyProtection="1">
      <alignment wrapText="1"/>
    </xf>
    <xf numFmtId="0" fontId="0" fillId="0" borderId="0" xfId="0" applyAlignment="1" applyProtection="1">
      <alignment horizontal="right" vertical="center" wrapText="1"/>
    </xf>
    <xf numFmtId="0" fontId="0" fillId="0" borderId="1" xfId="0" applyBorder="1" applyAlignment="1" applyProtection="1">
      <alignment horizontal="left" vertical="center" wrapText="1"/>
    </xf>
    <xf numFmtId="0" fontId="0" fillId="0" borderId="1" xfId="0" applyBorder="1" applyAlignment="1" applyProtection="1">
      <alignment vertical="center" wrapText="1"/>
    </xf>
    <xf numFmtId="0" fontId="0" fillId="0" borderId="1" xfId="0" applyBorder="1" applyAlignment="1" applyProtection="1">
      <alignment horizontal="left" vertical="center" wrapText="1"/>
      <protection locked="0"/>
    </xf>
    <xf numFmtId="0" fontId="0" fillId="0" borderId="0" xfId="0" applyBorder="1" applyAlignment="1" applyProtection="1">
      <alignment horizontal="left" vertical="center" wrapText="1"/>
    </xf>
    <xf numFmtId="0" fontId="0" fillId="0" borderId="2"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5" xfId="0" applyBorder="1" applyAlignment="1" applyProtection="1">
      <alignment horizontal="right" vertical="center" wrapText="1"/>
    </xf>
    <xf numFmtId="0" fontId="0" fillId="0" borderId="17" xfId="0" applyBorder="1" applyAlignment="1" applyProtection="1">
      <alignment horizontal="right" vertical="center" wrapText="1"/>
    </xf>
  </cellXfs>
  <cellStyles count="3">
    <cellStyle name="Гиперссылка" xfId="2" builtinId="8"/>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planetaexcel.ru/techniques/2/81/" TargetMode="External"/></Relationships>
</file>

<file path=xl/worksheets/sheet1.xml><?xml version="1.0" encoding="utf-8"?>
<worksheet xmlns="http://schemas.openxmlformats.org/spreadsheetml/2006/main" xmlns:r="http://schemas.openxmlformats.org/officeDocument/2006/relationships">
  <sheetPr codeName="Лист1">
    <tabColor rgb="FF00B050"/>
  </sheetPr>
  <dimension ref="A1:FD54"/>
  <sheetViews>
    <sheetView tabSelected="1" view="pageBreakPreview" topLeftCell="A13" zoomScale="150" zoomScaleNormal="145" zoomScaleSheetLayoutView="150" workbookViewId="0">
      <selection activeCell="A43" sqref="A43:DD53"/>
    </sheetView>
  </sheetViews>
  <sheetFormatPr defaultColWidth="0.88671875" defaultRowHeight="13.2"/>
  <cols>
    <col min="1" max="14" width="0.88671875" style="6"/>
    <col min="15" max="15" width="0.88671875" style="6" customWidth="1"/>
    <col min="16" max="67" width="0.88671875" style="6"/>
    <col min="68" max="68" width="1.33203125" style="6" customWidth="1"/>
    <col min="69" max="100" width="0.88671875" style="6"/>
    <col min="101" max="101" width="0.88671875" style="6" customWidth="1"/>
    <col min="102" max="105" width="0.88671875" style="6"/>
    <col min="106" max="106" width="0.88671875" style="6" customWidth="1"/>
    <col min="107" max="107" width="0.88671875" style="6" hidden="1" customWidth="1"/>
    <col min="108" max="108" width="1.44140625" style="6" customWidth="1"/>
    <col min="109" max="126" width="0.88671875" style="6"/>
    <col min="127" max="127" width="1.33203125" style="6" customWidth="1"/>
    <col min="128" max="16384" width="0.88671875" style="6"/>
  </cols>
  <sheetData>
    <row r="1" spans="1:160" ht="13.2" customHeight="1">
      <c r="A1" s="46"/>
      <c r="B1" s="46"/>
      <c r="C1" s="46"/>
      <c r="D1" s="46"/>
      <c r="E1" s="248" t="str">
        <f>IF((INDEX(учреждения!$K$16:$K$66,MATCH($CO$18,учреждения!$E$16:$E$66,0)))="АУ",DE2,"")</f>
        <v>РАССМОТРЕНО</v>
      </c>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t="s">
        <v>26</v>
      </c>
      <c r="BF1" s="248"/>
      <c r="BG1" s="248"/>
      <c r="BH1" s="248"/>
      <c r="BI1" s="248"/>
      <c r="BJ1" s="248"/>
      <c r="BK1" s="248"/>
      <c r="BL1" s="248"/>
      <c r="BM1" s="248"/>
      <c r="BN1" s="248"/>
      <c r="BO1" s="248"/>
      <c r="BP1" s="248"/>
      <c r="BQ1" s="248"/>
      <c r="BR1" s="248"/>
      <c r="BS1" s="248"/>
      <c r="BT1" s="248"/>
      <c r="BU1" s="248"/>
      <c r="BV1" s="248"/>
      <c r="BW1" s="248"/>
      <c r="BX1" s="248"/>
      <c r="BY1" s="248"/>
      <c r="BZ1" s="248"/>
      <c r="CA1" s="248"/>
      <c r="CB1" s="248"/>
      <c r="CC1" s="248"/>
      <c r="CD1" s="248"/>
      <c r="CE1" s="248"/>
      <c r="CF1" s="248"/>
      <c r="CG1" s="248"/>
      <c r="CH1" s="248"/>
      <c r="CI1" s="248"/>
      <c r="CJ1" s="248"/>
      <c r="CK1" s="248"/>
      <c r="CL1" s="248"/>
      <c r="CM1" s="248"/>
      <c r="CN1" s="248"/>
      <c r="CO1" s="248"/>
      <c r="CP1" s="248"/>
      <c r="CQ1" s="248"/>
      <c r="CR1" s="248"/>
      <c r="CS1" s="248"/>
      <c r="CT1" s="248"/>
      <c r="CU1" s="248"/>
      <c r="CV1" s="248"/>
      <c r="CW1" s="248"/>
      <c r="CX1" s="248"/>
      <c r="CY1" s="248"/>
      <c r="CZ1" s="248"/>
      <c r="DA1" s="248"/>
      <c r="DB1" s="248"/>
      <c r="DC1" s="248"/>
      <c r="DD1" s="248"/>
      <c r="DE1" s="244" t="s">
        <v>975</v>
      </c>
      <c r="DF1" s="245"/>
      <c r="DG1" s="245"/>
      <c r="DH1" s="245"/>
      <c r="DI1" s="245"/>
      <c r="DJ1" s="245"/>
      <c r="DK1" s="245"/>
      <c r="DL1" s="245"/>
      <c r="DM1" s="245"/>
      <c r="DN1" s="245"/>
      <c r="DO1" s="245"/>
      <c r="DP1" s="245"/>
      <c r="DQ1" s="245"/>
      <c r="DR1" s="245"/>
      <c r="DS1" s="245"/>
      <c r="DT1" s="245"/>
      <c r="DU1" s="245"/>
      <c r="DV1" s="245"/>
      <c r="DW1" s="245"/>
      <c r="DX1" s="245"/>
      <c r="DY1" s="245"/>
      <c r="DZ1" s="245"/>
      <c r="EA1" s="245"/>
      <c r="EB1" s="245"/>
      <c r="EC1" s="245"/>
      <c r="ED1" s="245"/>
      <c r="EE1" s="245"/>
      <c r="EF1" s="245"/>
      <c r="EG1" s="245"/>
      <c r="EH1" s="245"/>
      <c r="EI1" s="245"/>
      <c r="EJ1" s="245"/>
      <c r="EK1" s="242" t="s">
        <v>549</v>
      </c>
      <c r="EL1" s="243"/>
      <c r="EM1" s="243"/>
      <c r="EN1" s="243"/>
      <c r="EO1" s="243"/>
      <c r="EP1" s="243"/>
      <c r="EQ1" s="243"/>
      <c r="ER1" s="243"/>
      <c r="ES1" s="243"/>
      <c r="ET1" s="243"/>
      <c r="EU1" s="242">
        <v>2019</v>
      </c>
      <c r="EV1" s="243"/>
      <c r="EW1" s="243"/>
      <c r="EX1" s="243"/>
      <c r="EY1" s="243"/>
      <c r="EZ1" s="243"/>
      <c r="FA1" s="243"/>
      <c r="FB1" s="243"/>
      <c r="FC1" s="243"/>
      <c r="FD1" s="243"/>
    </row>
    <row r="2" spans="1:160">
      <c r="E2" s="248" t="str">
        <f>IF((INDEX(учреждения!$K$16:$K$66,MATCH($CO$18,учреждения!$E$16:$E$66,0)))="АУ",DE3,"")</f>
        <v>На заседании Наблюдательного Совета</v>
      </c>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DE2" s="248" t="s">
        <v>80</v>
      </c>
      <c r="DF2" s="248"/>
      <c r="DG2" s="248"/>
      <c r="DH2" s="248"/>
      <c r="DI2" s="248"/>
      <c r="DJ2" s="248"/>
      <c r="DK2" s="248"/>
      <c r="DL2" s="248"/>
      <c r="DM2" s="248"/>
      <c r="DN2" s="248"/>
      <c r="DO2" s="248"/>
      <c r="DP2" s="248"/>
      <c r="DQ2" s="248"/>
      <c r="DR2" s="248"/>
      <c r="DS2" s="248"/>
      <c r="DT2" s="248"/>
      <c r="DU2" s="248"/>
      <c r="DV2" s="248"/>
      <c r="DW2" s="248"/>
      <c r="DX2" s="248"/>
      <c r="DY2" s="248"/>
      <c r="DZ2" s="248"/>
      <c r="EA2" s="248"/>
      <c r="EB2" s="248"/>
      <c r="EC2" s="248"/>
      <c r="ED2" s="248"/>
      <c r="EE2" s="248"/>
      <c r="EF2" s="248"/>
      <c r="EG2" s="248"/>
      <c r="EH2" s="248"/>
      <c r="EI2" s="248"/>
      <c r="EJ2" s="248"/>
      <c r="EK2" s="248"/>
      <c r="EL2" s="248"/>
      <c r="EM2" s="248"/>
      <c r="EN2" s="248"/>
      <c r="EO2" s="248"/>
      <c r="EP2" s="248"/>
      <c r="EQ2" s="248"/>
      <c r="ER2" s="248"/>
      <c r="ES2" s="248"/>
      <c r="ET2" s="248"/>
      <c r="EU2" s="248"/>
      <c r="EV2" s="248"/>
      <c r="EW2" s="248"/>
      <c r="EX2" s="248"/>
      <c r="EY2" s="248"/>
      <c r="EZ2" s="248"/>
      <c r="FA2" s="248"/>
      <c r="FB2" s="248"/>
      <c r="FC2" s="248"/>
      <c r="FD2" s="248"/>
    </row>
    <row r="3" spans="1:160">
      <c r="E3" s="246" t="str">
        <f>IF((INDEX(учреждения!$K$16:$K$66,MATCH($CO$18,учреждения!$E$16:$E$66,0)))="АУ",DE4,"")</f>
        <v>муниципальное автономное учреждение "Физкультурно-оздоровительный комплекс "Атлант" в г.Шахунья"</v>
      </c>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53" t="str">
        <f>INDEX(учреждения!P16:P66,MATCH(ТИТУЛ!CO18,учреждения!E16:E66,0))</f>
        <v>Директор</v>
      </c>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0" t="s">
        <v>81</v>
      </c>
      <c r="DF3" s="250"/>
      <c r="DG3" s="250"/>
      <c r="DH3" s="250"/>
      <c r="DI3" s="250"/>
      <c r="DJ3" s="250"/>
      <c r="DK3" s="250"/>
      <c r="DL3" s="250"/>
      <c r="DM3" s="250"/>
      <c r="DN3" s="250"/>
      <c r="DO3" s="250"/>
      <c r="DP3" s="250"/>
      <c r="DQ3" s="250"/>
      <c r="DR3" s="250"/>
      <c r="DS3" s="250"/>
      <c r="DT3" s="250"/>
      <c r="DU3" s="250"/>
      <c r="DV3" s="250"/>
      <c r="DW3" s="250"/>
      <c r="DX3" s="250"/>
      <c r="DY3" s="250"/>
      <c r="DZ3" s="250"/>
      <c r="EA3" s="250"/>
      <c r="EB3" s="250"/>
      <c r="EC3" s="250"/>
      <c r="ED3" s="250"/>
      <c r="EE3" s="250"/>
      <c r="EF3" s="250"/>
      <c r="EG3" s="250"/>
      <c r="EH3" s="250"/>
      <c r="EI3" s="250"/>
      <c r="EJ3" s="250"/>
      <c r="EK3" s="250"/>
      <c r="EL3" s="250"/>
      <c r="EM3" s="250"/>
      <c r="EN3" s="250"/>
      <c r="EO3" s="250"/>
      <c r="EP3" s="250"/>
      <c r="EQ3" s="250"/>
      <c r="ER3" s="250"/>
      <c r="ES3" s="250"/>
      <c r="ET3" s="250"/>
      <c r="EU3" s="250"/>
      <c r="EV3" s="250"/>
      <c r="EW3" s="250"/>
      <c r="EX3" s="250"/>
      <c r="EY3" s="250"/>
      <c r="EZ3" s="250"/>
      <c r="FA3" s="250"/>
      <c r="FB3" s="250"/>
      <c r="FC3" s="250"/>
      <c r="FD3" s="250"/>
    </row>
    <row r="4" spans="1:160" s="7" customFormat="1" ht="15.75" customHeight="1">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247"/>
      <c r="AO4" s="247"/>
      <c r="AP4" s="247"/>
      <c r="AQ4" s="247"/>
      <c r="AR4" s="247"/>
      <c r="AS4" s="247"/>
      <c r="AT4" s="247"/>
      <c r="AU4" s="247"/>
      <c r="AV4" s="247"/>
      <c r="AW4" s="247"/>
      <c r="AX4" s="247"/>
      <c r="AY4" s="247"/>
      <c r="AZ4" s="247"/>
      <c r="BA4" s="247"/>
      <c r="BB4" s="247"/>
      <c r="BC4" s="247"/>
      <c r="BD4" s="247"/>
      <c r="BE4" s="254" t="s">
        <v>50</v>
      </c>
      <c r="BF4" s="254"/>
      <c r="BG4" s="254"/>
      <c r="BH4" s="254"/>
      <c r="BI4" s="254"/>
      <c r="BJ4" s="254"/>
      <c r="BK4" s="254"/>
      <c r="BL4" s="254"/>
      <c r="BM4" s="254"/>
      <c r="BN4" s="254"/>
      <c r="BO4" s="254"/>
      <c r="BP4" s="254"/>
      <c r="BQ4" s="254"/>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1" t="str">
        <f>P17</f>
        <v>муниципальное автономное учреждение "Физкультурно-оздоровительный комплекс "Атлант" в г.Шахунья"</v>
      </c>
      <c r="DF4" s="251"/>
      <c r="DG4" s="251"/>
      <c r="DH4" s="251"/>
      <c r="DI4" s="251"/>
      <c r="DJ4" s="251"/>
      <c r="DK4" s="251"/>
      <c r="DL4" s="251"/>
      <c r="DM4" s="251"/>
      <c r="DN4" s="251"/>
      <c r="DO4" s="251"/>
      <c r="DP4" s="251"/>
      <c r="DQ4" s="251"/>
      <c r="DR4" s="251"/>
      <c r="DS4" s="251"/>
      <c r="DT4" s="251"/>
      <c r="DU4" s="251"/>
      <c r="DV4" s="251"/>
      <c r="DW4" s="251"/>
      <c r="DX4" s="251"/>
      <c r="DY4" s="251"/>
      <c r="DZ4" s="251"/>
      <c r="EA4" s="251"/>
      <c r="EB4" s="251"/>
      <c r="EC4" s="251"/>
      <c r="ED4" s="251"/>
      <c r="EE4" s="251"/>
      <c r="EF4" s="251"/>
      <c r="EG4" s="251"/>
      <c r="EH4" s="251"/>
      <c r="EI4" s="251"/>
      <c r="EJ4" s="251"/>
      <c r="EK4" s="251"/>
      <c r="EL4" s="251"/>
      <c r="EM4" s="251"/>
      <c r="EN4" s="251"/>
      <c r="EO4" s="251"/>
      <c r="EP4" s="251"/>
      <c r="EQ4" s="251"/>
      <c r="ER4" s="251"/>
      <c r="ES4" s="251"/>
      <c r="ET4" s="251"/>
      <c r="EU4" s="251"/>
      <c r="EV4" s="251"/>
      <c r="EW4" s="251"/>
      <c r="EX4" s="251"/>
      <c r="EY4" s="251"/>
      <c r="EZ4" s="251"/>
      <c r="FA4" s="251"/>
      <c r="FB4" s="251"/>
      <c r="FC4" s="251"/>
      <c r="FD4" s="251"/>
    </row>
    <row r="5" spans="1:160" ht="24" customHeight="1">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c r="BB5" s="247"/>
      <c r="BC5" s="247"/>
      <c r="BD5" s="247"/>
      <c r="BE5" s="255" t="str">
        <f>IF(OR(A8="НЕ ВЕРНЫЙ"),"НЕТ ПОДПИСИ","")</f>
        <v/>
      </c>
      <c r="BF5" s="255"/>
      <c r="BG5" s="255"/>
      <c r="BH5" s="255"/>
      <c r="BI5" s="255"/>
      <c r="BJ5" s="255"/>
      <c r="BK5" s="255"/>
      <c r="BL5" s="255"/>
      <c r="BM5" s="255"/>
      <c r="BN5" s="255"/>
      <c r="BO5" s="255"/>
      <c r="BP5" s="255"/>
      <c r="BQ5" s="255"/>
      <c r="BR5" s="255"/>
      <c r="BS5" s="255"/>
      <c r="BT5" s="255"/>
      <c r="BU5" s="255"/>
      <c r="BV5" s="255"/>
      <c r="BW5" s="255"/>
      <c r="BX5" s="255"/>
      <c r="BY5" s="46"/>
      <c r="BZ5" s="249" t="str">
        <f>INDEX(учреждения!Q16:Q66,MATCH(ТИТУЛ!CO18,учреждения!E16:E66,0))</f>
        <v>Габдулин Шамиль Раульевич</v>
      </c>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52"/>
      <c r="DF5" s="252"/>
      <c r="DG5" s="252"/>
      <c r="DH5" s="252"/>
      <c r="DI5" s="252"/>
      <c r="DJ5" s="252"/>
      <c r="DK5" s="252"/>
      <c r="DL5" s="252"/>
      <c r="DM5" s="252"/>
      <c r="DN5" s="252"/>
      <c r="DO5" s="252"/>
      <c r="DP5" s="252"/>
      <c r="DQ5" s="252"/>
      <c r="DR5" s="252"/>
      <c r="DS5" s="252"/>
      <c r="DT5" s="252"/>
      <c r="DU5" s="252"/>
      <c r="DV5" s="252"/>
      <c r="DW5" s="252"/>
      <c r="DX5" s="252"/>
      <c r="DY5" s="252"/>
      <c r="DZ5" s="252"/>
      <c r="EA5" s="252"/>
      <c r="EB5" s="252"/>
      <c r="EC5" s="252"/>
      <c r="ED5" s="252"/>
      <c r="EE5" s="252"/>
      <c r="EF5" s="252"/>
      <c r="EG5" s="252"/>
      <c r="EH5" s="252"/>
      <c r="EI5" s="252"/>
      <c r="EJ5" s="252"/>
      <c r="EK5" s="252"/>
      <c r="EL5" s="252"/>
      <c r="EM5" s="252"/>
      <c r="EN5" s="252"/>
      <c r="EO5" s="252"/>
      <c r="EP5" s="252"/>
      <c r="EQ5" s="252"/>
      <c r="ER5" s="252"/>
      <c r="ES5" s="252"/>
      <c r="ET5" s="252"/>
      <c r="EU5" s="252"/>
      <c r="EV5" s="252"/>
      <c r="EW5" s="252"/>
      <c r="EX5" s="252"/>
      <c r="EY5" s="252"/>
      <c r="EZ5" s="252"/>
      <c r="FA5" s="252"/>
      <c r="FB5" s="252"/>
      <c r="FC5" s="252"/>
      <c r="FD5" s="252"/>
    </row>
    <row r="6" spans="1:160" s="7" customFormat="1" ht="14.4">
      <c r="A6" s="8"/>
      <c r="B6" s="9"/>
      <c r="C6" s="9"/>
      <c r="D6" s="9"/>
      <c r="E6" s="259" t="str">
        <f>IF((INDEX(учреждения!$K$16:$K$66,MATCH($CO$18,учреждения!$E$16:$E$66,0)))="АУ",DE6,"")</f>
        <v>Протокол № ___________ от</v>
      </c>
      <c r="F6" s="259"/>
      <c r="G6" s="259"/>
      <c r="H6" s="259"/>
      <c r="I6" s="259"/>
      <c r="J6" s="259"/>
      <c r="K6" s="259"/>
      <c r="L6" s="259"/>
      <c r="M6" s="259"/>
      <c r="N6" s="259"/>
      <c r="O6" s="259"/>
      <c r="P6" s="259"/>
      <c r="Q6" s="259"/>
      <c r="R6" s="259"/>
      <c r="S6" s="259"/>
      <c r="T6" s="259"/>
      <c r="U6" s="259"/>
      <c r="V6" s="259"/>
      <c r="W6" s="259"/>
      <c r="X6" s="259"/>
      <c r="Y6" s="260"/>
      <c r="Z6" s="260"/>
      <c r="AA6" s="260"/>
      <c r="AB6" s="260"/>
      <c r="AC6" s="260"/>
      <c r="AD6" s="260"/>
      <c r="AE6" s="260"/>
      <c r="AF6" s="260"/>
      <c r="AG6" s="260"/>
      <c r="AH6" s="260"/>
      <c r="AI6" s="260"/>
      <c r="AJ6" s="260"/>
      <c r="AK6" s="260"/>
      <c r="AL6" s="260"/>
      <c r="AM6" s="260"/>
      <c r="AN6" s="260"/>
      <c r="AO6" s="260"/>
      <c r="AP6" s="260"/>
      <c r="AQ6" s="260"/>
      <c r="AR6" s="260"/>
      <c r="AS6" s="260"/>
      <c r="AT6" s="260"/>
      <c r="AU6" s="260"/>
      <c r="AV6" s="260"/>
      <c r="AW6" s="260"/>
      <c r="AX6" s="260"/>
      <c r="AY6" s="260"/>
      <c r="AZ6" s="260"/>
      <c r="BA6" s="260"/>
      <c r="BB6" s="260"/>
      <c r="BC6" s="260"/>
      <c r="BD6" s="260"/>
      <c r="BE6" s="266" t="s">
        <v>29</v>
      </c>
      <c r="BF6" s="266"/>
      <c r="BG6" s="266"/>
      <c r="BH6" s="266"/>
      <c r="BI6" s="266"/>
      <c r="BJ6" s="266"/>
      <c r="BK6" s="266"/>
      <c r="BL6" s="266"/>
      <c r="BM6" s="266"/>
      <c r="BN6" s="266"/>
      <c r="BO6" s="266"/>
      <c r="BP6" s="266"/>
      <c r="BQ6" s="266"/>
      <c r="BR6" s="266"/>
      <c r="BS6" s="266"/>
      <c r="BT6" s="266"/>
      <c r="BU6" s="266"/>
      <c r="BV6" s="266"/>
      <c r="BW6" s="266"/>
      <c r="BX6" s="266"/>
      <c r="BY6" s="10"/>
      <c r="BZ6" s="266" t="s">
        <v>44</v>
      </c>
      <c r="CA6" s="266"/>
      <c r="CB6" s="266"/>
      <c r="CC6" s="266"/>
      <c r="CD6" s="266"/>
      <c r="CE6" s="266"/>
      <c r="CF6" s="266"/>
      <c r="CG6" s="266"/>
      <c r="CH6" s="266"/>
      <c r="CI6" s="266"/>
      <c r="CJ6" s="266"/>
      <c r="CK6" s="266"/>
      <c r="CL6" s="266"/>
      <c r="CM6" s="266"/>
      <c r="CN6" s="266"/>
      <c r="CO6" s="266"/>
      <c r="CP6" s="266"/>
      <c r="CQ6" s="266"/>
      <c r="CR6" s="266"/>
      <c r="CS6" s="266"/>
      <c r="CT6" s="266"/>
      <c r="CU6" s="266"/>
      <c r="CV6" s="266"/>
      <c r="CW6" s="266"/>
      <c r="CX6" s="266"/>
      <c r="CY6" s="266"/>
      <c r="CZ6" s="266"/>
      <c r="DA6" s="266"/>
      <c r="DB6" s="266"/>
      <c r="DC6" s="266"/>
      <c r="DD6" s="266"/>
      <c r="DE6" s="259" t="s">
        <v>246</v>
      </c>
      <c r="DF6" s="259"/>
      <c r="DG6" s="259"/>
      <c r="DH6" s="259"/>
      <c r="DI6" s="259"/>
      <c r="DJ6" s="259"/>
      <c r="DK6" s="259"/>
      <c r="DL6" s="259"/>
      <c r="DM6" s="259"/>
      <c r="DN6" s="259"/>
      <c r="DO6" s="259"/>
      <c r="DP6" s="259"/>
      <c r="DQ6" s="259"/>
      <c r="DR6" s="259"/>
      <c r="DS6" s="259"/>
      <c r="DT6" s="259"/>
      <c r="DU6" s="259"/>
      <c r="DV6" s="259"/>
      <c r="DW6" s="259"/>
      <c r="DX6" s="259"/>
      <c r="DY6" s="260"/>
      <c r="DZ6" s="260"/>
      <c r="EA6" s="260"/>
      <c r="EB6" s="260"/>
      <c r="EC6" s="260"/>
      <c r="ED6" s="260"/>
      <c r="EE6" s="260"/>
      <c r="EF6" s="260"/>
      <c r="EG6" s="260"/>
      <c r="EH6" s="260"/>
      <c r="EI6" s="260"/>
      <c r="EJ6" s="260"/>
      <c r="EK6" s="260"/>
      <c r="EL6" s="260"/>
      <c r="EM6" s="260"/>
      <c r="EN6" s="260"/>
      <c r="EO6" s="260"/>
      <c r="EP6" s="260"/>
      <c r="EQ6" s="260"/>
      <c r="ER6" s="260"/>
      <c r="ES6" s="260"/>
      <c r="ET6" s="260"/>
      <c r="EU6" s="260"/>
      <c r="EV6" s="260"/>
      <c r="EW6" s="260"/>
      <c r="EX6" s="260"/>
      <c r="EY6" s="260"/>
      <c r="EZ6" s="260"/>
      <c r="FA6" s="260"/>
      <c r="FB6" s="260"/>
      <c r="FC6" s="260"/>
      <c r="FD6" s="260"/>
    </row>
    <row r="7" spans="1:160" ht="13.8">
      <c r="A7" s="46"/>
      <c r="B7" s="46"/>
      <c r="C7" s="46"/>
      <c r="D7" s="46"/>
      <c r="E7" s="46"/>
      <c r="F7" s="46"/>
      <c r="G7" s="46"/>
      <c r="H7" s="46"/>
      <c r="I7" s="46"/>
      <c r="J7" s="46"/>
      <c r="K7" s="46"/>
      <c r="L7" s="46"/>
      <c r="M7" s="49"/>
      <c r="N7" s="257" t="str">
        <f>IF((INDEX(учреждения!$K$16:$K$66,MATCH($CO$18,учреждения!$E$16:$E$66,0)))="АУ",DN7,"")</f>
        <v>"</v>
      </c>
      <c r="O7" s="257"/>
      <c r="P7" s="250" t="str">
        <f>IF((INDEX(учреждения!$K$16:$K$66,MATCH($CO$18,учреждения!$E$16:$E$66,0)))="АУ",DP7,"")</f>
        <v>14</v>
      </c>
      <c r="Q7" s="250"/>
      <c r="R7" s="250"/>
      <c r="S7" s="250"/>
      <c r="T7" s="279" t="str">
        <f>IF((INDEX(учреждения!$K$16:$K$66,MATCH($CO$18,учреждения!$E$16:$E$66,0)))="АУ",DT7,"")</f>
        <v>"</v>
      </c>
      <c r="U7" s="279"/>
      <c r="V7" s="250" t="str">
        <f>IF((INDEX(учреждения!$K$16:$K$66,MATCH($CO$18,учреждения!$E$16:$E$66,0)))="АУ",DV7,"")</f>
        <v>января</v>
      </c>
      <c r="W7" s="250"/>
      <c r="X7" s="250"/>
      <c r="Y7" s="250"/>
      <c r="Z7" s="250"/>
      <c r="AA7" s="250"/>
      <c r="AB7" s="250"/>
      <c r="AC7" s="250"/>
      <c r="AD7" s="250"/>
      <c r="AE7" s="250"/>
      <c r="AF7" s="250"/>
      <c r="AG7" s="250"/>
      <c r="AH7" s="250"/>
      <c r="AI7" s="250"/>
      <c r="AJ7" s="250"/>
      <c r="AK7" s="257">
        <f>IF((INDEX(учреждения!$K$16:$K$66,MATCH($CO$18,учреждения!$E$16:$E$66,0)))="АУ",EK7,"")</f>
        <v>20</v>
      </c>
      <c r="AL7" s="257"/>
      <c r="AM7" s="257"/>
      <c r="AN7" s="281" t="str">
        <f>IF((INDEX(учреждения!$K$16:$K$66,MATCH($CO$18,учреждения!$E$16:$E$66,0)))="АУ",EN7,"")</f>
        <v>19</v>
      </c>
      <c r="AO7" s="281"/>
      <c r="AP7" s="281"/>
      <c r="AQ7" s="281"/>
      <c r="AR7" s="46" t="str">
        <f>IF((INDEX(учреждения!$K$16:$K$66,MATCH($CO$18,учреждения!$E$16:$E$66,0)))="АУ",ER7,"")</f>
        <v xml:space="preserve"> г.</v>
      </c>
      <c r="AS7" s="46"/>
      <c r="AT7" s="46"/>
      <c r="AU7" s="46"/>
      <c r="AV7" s="46"/>
      <c r="AW7" s="46"/>
      <c r="AX7" s="46"/>
      <c r="AY7" s="46"/>
      <c r="AZ7" s="46"/>
      <c r="BA7" s="46"/>
      <c r="BB7" s="46"/>
      <c r="BC7" s="46"/>
      <c r="BD7" s="46"/>
      <c r="BE7" s="46"/>
      <c r="BF7" s="46"/>
      <c r="BG7" s="58" t="s">
        <v>291</v>
      </c>
      <c r="BH7" s="46"/>
      <c r="BI7" s="46"/>
      <c r="BJ7" s="46"/>
      <c r="BK7" s="46"/>
      <c r="BL7" s="46"/>
      <c r="BM7" s="46"/>
      <c r="BN7" s="261" t="s">
        <v>51</v>
      </c>
      <c r="BO7" s="261"/>
      <c r="BP7" s="263" t="s">
        <v>977</v>
      </c>
      <c r="BQ7" s="263"/>
      <c r="BR7" s="263"/>
      <c r="BS7" s="263"/>
      <c r="BT7" s="256" t="s">
        <v>51</v>
      </c>
      <c r="BU7" s="256"/>
      <c r="BV7" s="264" t="s">
        <v>240</v>
      </c>
      <c r="BW7" s="264"/>
      <c r="BX7" s="264"/>
      <c r="BY7" s="264"/>
      <c r="BZ7" s="264"/>
      <c r="CA7" s="264"/>
      <c r="CB7" s="264"/>
      <c r="CC7" s="264"/>
      <c r="CD7" s="264"/>
      <c r="CE7" s="264"/>
      <c r="CF7" s="264"/>
      <c r="CG7" s="264"/>
      <c r="CH7" s="264"/>
      <c r="CI7" s="264"/>
      <c r="CJ7" s="264"/>
      <c r="CK7" s="257">
        <v>20</v>
      </c>
      <c r="CL7" s="257"/>
      <c r="CM7" s="257"/>
      <c r="CN7" s="262" t="s">
        <v>855</v>
      </c>
      <c r="CO7" s="262"/>
      <c r="CP7" s="262"/>
      <c r="CQ7" s="262"/>
      <c r="CR7" s="46" t="s">
        <v>52</v>
      </c>
      <c r="CS7" s="46"/>
      <c r="CT7" s="46"/>
      <c r="CU7" s="46"/>
      <c r="CV7" s="46"/>
      <c r="CW7" s="46"/>
      <c r="CX7" s="46"/>
      <c r="CY7" s="46"/>
      <c r="CZ7" s="46"/>
      <c r="DA7" s="46"/>
      <c r="DB7" s="46"/>
      <c r="DC7" s="46"/>
      <c r="DD7" s="46"/>
      <c r="DE7" s="46"/>
      <c r="DF7" s="46"/>
      <c r="DG7" s="46"/>
      <c r="DH7" s="46"/>
      <c r="DI7" s="46"/>
      <c r="DJ7" s="46"/>
      <c r="DK7" s="46"/>
      <c r="DL7" s="46"/>
      <c r="DM7" s="46"/>
      <c r="DN7" s="261" t="s">
        <v>51</v>
      </c>
      <c r="DO7" s="261"/>
      <c r="DP7" s="253" t="str">
        <f>BP7</f>
        <v>14</v>
      </c>
      <c r="DQ7" s="253"/>
      <c r="DR7" s="253"/>
      <c r="DS7" s="253"/>
      <c r="DT7" s="256" t="s">
        <v>51</v>
      </c>
      <c r="DU7" s="256"/>
      <c r="DV7" s="253" t="str">
        <f>BV7</f>
        <v>января</v>
      </c>
      <c r="DW7" s="253"/>
      <c r="DX7" s="253"/>
      <c r="DY7" s="253"/>
      <c r="DZ7" s="253"/>
      <c r="EA7" s="253"/>
      <c r="EB7" s="253"/>
      <c r="EC7" s="253"/>
      <c r="ED7" s="253"/>
      <c r="EE7" s="253"/>
      <c r="EF7" s="253"/>
      <c r="EG7" s="253"/>
      <c r="EH7" s="253"/>
      <c r="EI7" s="253"/>
      <c r="EJ7" s="253"/>
      <c r="EK7" s="257">
        <v>20</v>
      </c>
      <c r="EL7" s="257"/>
      <c r="EM7" s="257"/>
      <c r="EN7" s="258" t="str">
        <f>CN7</f>
        <v>19</v>
      </c>
      <c r="EO7" s="258"/>
      <c r="EP7" s="258"/>
      <c r="EQ7" s="258"/>
      <c r="ER7" s="46" t="s">
        <v>52</v>
      </c>
      <c r="ES7" s="46"/>
      <c r="ET7" s="46"/>
      <c r="EU7" s="46"/>
      <c r="EV7" s="46"/>
      <c r="EW7" s="46"/>
      <c r="EX7" s="46"/>
      <c r="EY7" s="46"/>
      <c r="EZ7" s="46"/>
      <c r="FA7" s="46"/>
      <c r="FB7" s="46"/>
      <c r="FC7" s="46"/>
      <c r="FD7" s="46"/>
    </row>
    <row r="8" spans="1:160">
      <c r="A8" s="285" t="str">
        <f>IF(OR(СОСТОЯНИЕ!A3="НЕ ЗАПОЛНЕНО",'1 ГОД'!$G$393="НЕТ ПОДПИСИ",'2 ГОД'!$G$393="НЕТ ПОДПИСИ",'3 ГОД'!$G$393="НЕТ ПОДПИСИ",ЗАКУПКИ!F14="НЕТ ПОДПИСИ",IF('ИНЫЕ ЦЕЛИ'!A1="НЕ ПЕЧАТАЕТЬСЯ",FALSE,IF('ИНЫЕ ЦЕЛИ'!B73="НЕТ ПОДПИСИ",TRUE,FALSE)),'СВР+ПНО'!B20="НЕТ ПОДПИСИ"),"НЕ ВЕРНЫЙ","")</f>
        <v/>
      </c>
      <c r="B8" s="286"/>
      <c r="C8" s="286"/>
      <c r="D8" s="286"/>
      <c r="E8" s="286"/>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6"/>
      <c r="AO8" s="286"/>
      <c r="AP8" s="286"/>
      <c r="AQ8" s="286"/>
      <c r="AR8" s="286"/>
      <c r="AS8" s="286"/>
      <c r="AT8" s="286"/>
      <c r="AU8" s="286"/>
      <c r="AV8" s="286"/>
      <c r="AW8" s="286"/>
      <c r="AX8" s="286"/>
      <c r="AY8" s="286"/>
      <c r="AZ8" s="286"/>
      <c r="BA8" s="286"/>
      <c r="BB8" s="286"/>
      <c r="BC8" s="286"/>
      <c r="BD8" s="286"/>
      <c r="BE8" s="286"/>
      <c r="BF8" s="286"/>
      <c r="BG8" s="286"/>
      <c r="BH8" s="286"/>
      <c r="BI8" s="286"/>
      <c r="BJ8" s="286"/>
      <c r="BK8" s="286"/>
      <c r="BL8" s="286"/>
      <c r="BM8" s="286"/>
      <c r="BN8" s="286"/>
      <c r="BO8" s="286"/>
      <c r="BP8" s="286"/>
      <c r="BQ8" s="286"/>
      <c r="BR8" s="286"/>
      <c r="BS8" s="286"/>
      <c r="BT8" s="286"/>
      <c r="BU8" s="286"/>
      <c r="BV8" s="286"/>
      <c r="BW8" s="286"/>
      <c r="BX8" s="286"/>
      <c r="BY8" s="286"/>
      <c r="BZ8" s="286"/>
      <c r="CA8" s="286"/>
      <c r="CB8" s="286"/>
      <c r="CC8" s="286"/>
      <c r="CD8" s="286"/>
      <c r="CE8" s="286"/>
      <c r="CF8" s="286"/>
      <c r="CG8" s="286"/>
      <c r="CH8" s="286"/>
      <c r="CI8" s="286"/>
      <c r="CJ8" s="286"/>
      <c r="CK8" s="286"/>
      <c r="CL8" s="286"/>
      <c r="CM8" s="286"/>
      <c r="CN8" s="286"/>
      <c r="CO8" s="286"/>
      <c r="CP8" s="286"/>
      <c r="CQ8" s="286"/>
      <c r="CR8" s="286"/>
      <c r="CS8" s="286"/>
      <c r="CT8" s="286"/>
      <c r="CU8" s="286"/>
      <c r="CV8" s="286"/>
      <c r="CW8" s="286"/>
      <c r="CX8" s="286"/>
      <c r="CY8" s="286"/>
      <c r="CZ8" s="286"/>
      <c r="DA8" s="286"/>
      <c r="DB8" s="286"/>
      <c r="DC8" s="286"/>
      <c r="DD8" s="286"/>
    </row>
    <row r="9" spans="1:160" ht="12.75" customHeight="1">
      <c r="A9" s="286"/>
      <c r="B9" s="286"/>
      <c r="C9" s="286"/>
      <c r="D9" s="286"/>
      <c r="E9" s="286"/>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c r="AJ9" s="286"/>
      <c r="AK9" s="286"/>
      <c r="AL9" s="286"/>
      <c r="AM9" s="286"/>
      <c r="AN9" s="286"/>
      <c r="AO9" s="286"/>
      <c r="AP9" s="286"/>
      <c r="AQ9" s="286"/>
      <c r="AR9" s="286"/>
      <c r="AS9" s="286"/>
      <c r="AT9" s="286"/>
      <c r="AU9" s="286"/>
      <c r="AV9" s="286"/>
      <c r="AW9" s="286"/>
      <c r="AX9" s="286"/>
      <c r="AY9" s="286"/>
      <c r="AZ9" s="286"/>
      <c r="BA9" s="286"/>
      <c r="BB9" s="286"/>
      <c r="BC9" s="286"/>
      <c r="BD9" s="286"/>
      <c r="BE9" s="286"/>
      <c r="BF9" s="286"/>
      <c r="BG9" s="286"/>
      <c r="BH9" s="286"/>
      <c r="BI9" s="286"/>
      <c r="BJ9" s="286"/>
      <c r="BK9" s="286"/>
      <c r="BL9" s="286"/>
      <c r="BM9" s="286"/>
      <c r="BN9" s="286"/>
      <c r="BO9" s="286"/>
      <c r="BP9" s="286"/>
      <c r="BQ9" s="286"/>
      <c r="BR9" s="286"/>
      <c r="BS9" s="286"/>
      <c r="BT9" s="286"/>
      <c r="BU9" s="286"/>
      <c r="BV9" s="286"/>
      <c r="BW9" s="286"/>
      <c r="BX9" s="286"/>
      <c r="BY9" s="286"/>
      <c r="BZ9" s="286"/>
      <c r="CA9" s="286"/>
      <c r="CB9" s="286"/>
      <c r="CC9" s="286"/>
      <c r="CD9" s="286"/>
      <c r="CE9" s="286"/>
      <c r="CF9" s="286"/>
      <c r="CG9" s="286"/>
      <c r="CH9" s="286"/>
      <c r="CI9" s="286"/>
      <c r="CJ9" s="286"/>
      <c r="CK9" s="286"/>
      <c r="CL9" s="286"/>
      <c r="CM9" s="286"/>
      <c r="CN9" s="286"/>
      <c r="CO9" s="286"/>
      <c r="CP9" s="286"/>
      <c r="CQ9" s="286"/>
      <c r="CR9" s="286"/>
      <c r="CS9" s="286"/>
      <c r="CT9" s="286"/>
      <c r="CU9" s="286"/>
      <c r="CV9" s="286"/>
      <c r="CW9" s="286"/>
      <c r="CX9" s="286"/>
      <c r="CY9" s="286"/>
      <c r="CZ9" s="286"/>
      <c r="DA9" s="286"/>
      <c r="DB9" s="286"/>
      <c r="DC9" s="286"/>
      <c r="DD9" s="286"/>
    </row>
    <row r="10" spans="1:160" ht="12.75" customHeight="1">
      <c r="A10" s="286"/>
      <c r="B10" s="286"/>
      <c r="C10" s="286"/>
      <c r="D10" s="286"/>
      <c r="E10" s="286"/>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286"/>
      <c r="AK10" s="286"/>
      <c r="AL10" s="286"/>
      <c r="AM10" s="286"/>
      <c r="AN10" s="286"/>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6"/>
      <c r="BL10" s="286"/>
      <c r="BM10" s="286"/>
      <c r="BN10" s="286"/>
      <c r="BO10" s="286"/>
      <c r="BP10" s="286"/>
      <c r="BQ10" s="286"/>
      <c r="BR10" s="286"/>
      <c r="BS10" s="286"/>
      <c r="BT10" s="286"/>
      <c r="BU10" s="286"/>
      <c r="BV10" s="286"/>
      <c r="BW10" s="286"/>
      <c r="BX10" s="286"/>
      <c r="BY10" s="286"/>
      <c r="BZ10" s="286"/>
      <c r="CA10" s="286"/>
      <c r="CB10" s="286"/>
      <c r="CC10" s="286"/>
      <c r="CD10" s="286"/>
      <c r="CE10" s="286"/>
      <c r="CF10" s="286"/>
      <c r="CG10" s="286"/>
      <c r="CH10" s="286"/>
      <c r="CI10" s="286"/>
      <c r="CJ10" s="286"/>
      <c r="CK10" s="286"/>
      <c r="CL10" s="286"/>
      <c r="CM10" s="286"/>
      <c r="CN10" s="286"/>
      <c r="CO10" s="286"/>
      <c r="CP10" s="286"/>
      <c r="CQ10" s="286"/>
      <c r="CR10" s="286"/>
      <c r="CS10" s="286"/>
      <c r="CT10" s="286"/>
      <c r="CU10" s="286"/>
      <c r="CV10" s="286"/>
      <c r="CW10" s="286"/>
      <c r="CX10" s="286"/>
      <c r="CY10" s="286"/>
      <c r="CZ10" s="286"/>
      <c r="DA10" s="286"/>
      <c r="DB10" s="286"/>
      <c r="DC10" s="286"/>
      <c r="DD10" s="286"/>
    </row>
    <row r="11" spans="1:160" ht="12.75" customHeight="1">
      <c r="A11" s="286"/>
      <c r="B11" s="286"/>
      <c r="C11" s="286"/>
      <c r="D11" s="286"/>
      <c r="E11" s="286"/>
      <c r="F11" s="286"/>
      <c r="G11" s="286"/>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c r="AJ11" s="286"/>
      <c r="AK11" s="286"/>
      <c r="AL11" s="286"/>
      <c r="AM11" s="286"/>
      <c r="AN11" s="286"/>
      <c r="AO11" s="286"/>
      <c r="AP11" s="286"/>
      <c r="AQ11" s="286"/>
      <c r="AR11" s="286"/>
      <c r="AS11" s="286"/>
      <c r="AT11" s="286"/>
      <c r="AU11" s="286"/>
      <c r="AV11" s="286"/>
      <c r="AW11" s="286"/>
      <c r="AX11" s="286"/>
      <c r="AY11" s="286"/>
      <c r="AZ11" s="286"/>
      <c r="BA11" s="286"/>
      <c r="BB11" s="286"/>
      <c r="BC11" s="286"/>
      <c r="BD11" s="286"/>
      <c r="BE11" s="286"/>
      <c r="BF11" s="286"/>
      <c r="BG11" s="286"/>
      <c r="BH11" s="286"/>
      <c r="BI11" s="286"/>
      <c r="BJ11" s="286"/>
      <c r="BK11" s="286"/>
      <c r="BL11" s="286"/>
      <c r="BM11" s="286"/>
      <c r="BN11" s="286"/>
      <c r="BO11" s="286"/>
      <c r="BP11" s="286"/>
      <c r="BQ11" s="286"/>
      <c r="BR11" s="286"/>
      <c r="BS11" s="286"/>
      <c r="BT11" s="286"/>
      <c r="BU11" s="286"/>
      <c r="BV11" s="286"/>
      <c r="BW11" s="286"/>
      <c r="BX11" s="286"/>
      <c r="BY11" s="286"/>
      <c r="BZ11" s="286"/>
      <c r="CA11" s="286"/>
      <c r="CB11" s="286"/>
      <c r="CC11" s="286"/>
      <c r="CD11" s="286"/>
      <c r="CE11" s="286"/>
      <c r="CF11" s="286"/>
      <c r="CG11" s="286"/>
      <c r="CH11" s="286"/>
      <c r="CI11" s="286"/>
      <c r="CJ11" s="286"/>
      <c r="CK11" s="286"/>
      <c r="CL11" s="286"/>
      <c r="CM11" s="286"/>
      <c r="CN11" s="286"/>
      <c r="CO11" s="286"/>
      <c r="CP11" s="286"/>
      <c r="CQ11" s="286"/>
      <c r="CR11" s="286"/>
      <c r="CS11" s="286"/>
      <c r="CT11" s="286"/>
      <c r="CU11" s="286"/>
      <c r="CV11" s="286"/>
      <c r="CW11" s="286"/>
      <c r="CX11" s="286"/>
      <c r="CY11" s="286"/>
      <c r="CZ11" s="286"/>
      <c r="DA11" s="286"/>
      <c r="DB11" s="286"/>
      <c r="DC11" s="286"/>
      <c r="DD11" s="286"/>
    </row>
    <row r="12" spans="1:160" ht="12.75" customHeight="1">
      <c r="A12" s="287"/>
      <c r="B12" s="287"/>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287"/>
      <c r="AM12" s="287"/>
      <c r="AN12" s="287"/>
      <c r="AO12" s="287"/>
      <c r="AP12" s="287"/>
      <c r="AQ12" s="287"/>
      <c r="AR12" s="287"/>
      <c r="AS12" s="287"/>
      <c r="AT12" s="287"/>
      <c r="AU12" s="287"/>
      <c r="AV12" s="287"/>
      <c r="AW12" s="287"/>
      <c r="AX12" s="287"/>
      <c r="AY12" s="287"/>
      <c r="AZ12" s="287"/>
      <c r="BA12" s="287"/>
      <c r="BB12" s="287"/>
      <c r="BC12" s="287"/>
      <c r="BD12" s="287"/>
      <c r="BE12" s="287"/>
      <c r="BF12" s="287"/>
      <c r="BG12" s="287"/>
      <c r="BH12" s="287"/>
      <c r="BI12" s="287"/>
      <c r="BJ12" s="287"/>
      <c r="BK12" s="287"/>
      <c r="BL12" s="287"/>
      <c r="BM12" s="287"/>
      <c r="BN12" s="287"/>
      <c r="BO12" s="287"/>
      <c r="BP12" s="287"/>
      <c r="BQ12" s="287"/>
      <c r="BR12" s="287"/>
      <c r="BS12" s="287"/>
      <c r="BT12" s="287"/>
      <c r="BU12" s="287"/>
      <c r="BV12" s="287"/>
      <c r="BW12" s="287"/>
      <c r="BX12" s="287"/>
      <c r="BY12" s="287"/>
      <c r="BZ12" s="287"/>
      <c r="CA12" s="287"/>
      <c r="CB12" s="287"/>
      <c r="CC12" s="287"/>
      <c r="CD12" s="287"/>
      <c r="CE12" s="287"/>
      <c r="CF12" s="287"/>
      <c r="CG12" s="287"/>
      <c r="CH12" s="287"/>
      <c r="CI12" s="287"/>
      <c r="CJ12" s="287"/>
      <c r="CK12" s="287"/>
      <c r="CL12" s="287"/>
      <c r="CM12" s="287"/>
      <c r="CN12" s="287"/>
      <c r="CO12" s="287"/>
      <c r="CP12" s="287"/>
      <c r="CQ12" s="287"/>
      <c r="CR12" s="287"/>
      <c r="CS12" s="287"/>
      <c r="CT12" s="287"/>
      <c r="CU12" s="287"/>
      <c r="CV12" s="287"/>
      <c r="CW12" s="287"/>
      <c r="CX12" s="287"/>
      <c r="CY12" s="287"/>
      <c r="CZ12" s="287"/>
      <c r="DA12" s="287"/>
      <c r="DB12" s="287"/>
      <c r="DC12" s="287"/>
      <c r="DD12" s="287"/>
    </row>
    <row r="13" spans="1:160" s="11" customFormat="1" ht="15.6">
      <c r="A13" s="296" t="s">
        <v>53</v>
      </c>
      <c r="B13" s="296"/>
      <c r="C13" s="296"/>
      <c r="D13" s="296"/>
      <c r="E13" s="296"/>
      <c r="F13" s="296"/>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96"/>
      <c r="BC13" s="296"/>
      <c r="BD13" s="296"/>
      <c r="BE13" s="296"/>
      <c r="BF13" s="296"/>
      <c r="BG13" s="296"/>
      <c r="BH13" s="296"/>
      <c r="BI13" s="296"/>
      <c r="BJ13" s="296"/>
      <c r="BK13" s="296"/>
      <c r="BL13" s="296"/>
      <c r="BM13" s="296"/>
      <c r="BN13" s="296"/>
      <c r="BO13" s="296"/>
      <c r="BP13" s="296"/>
      <c r="BQ13" s="296"/>
      <c r="BR13" s="296"/>
      <c r="BS13" s="296"/>
      <c r="BT13" s="296"/>
      <c r="BU13" s="296"/>
      <c r="BV13" s="296"/>
      <c r="BW13" s="296"/>
      <c r="BX13" s="296"/>
      <c r="BY13" s="296"/>
      <c r="BZ13" s="296"/>
      <c r="CA13" s="296"/>
      <c r="CB13" s="296"/>
      <c r="CC13" s="296"/>
      <c r="CD13" s="296"/>
      <c r="CE13" s="296"/>
      <c r="CF13" s="296"/>
      <c r="CG13" s="296"/>
      <c r="CH13" s="296"/>
      <c r="CI13" s="296"/>
      <c r="CJ13" s="296"/>
      <c r="CK13" s="296"/>
      <c r="CL13" s="296"/>
      <c r="CM13" s="296"/>
      <c r="CN13" s="296"/>
      <c r="CO13" s="296"/>
      <c r="CP13" s="296"/>
      <c r="CQ13" s="296"/>
      <c r="CR13" s="296"/>
      <c r="CS13" s="296"/>
      <c r="CT13" s="296"/>
      <c r="CU13" s="296"/>
      <c r="CV13" s="296"/>
      <c r="CW13" s="296"/>
      <c r="CX13" s="296"/>
      <c r="CY13" s="296"/>
      <c r="CZ13" s="296"/>
      <c r="DA13" s="296"/>
      <c r="DB13" s="296"/>
      <c r="DC13" s="296"/>
      <c r="DD13" s="296"/>
    </row>
    <row r="14" spans="1:160" s="12" customFormat="1" ht="15.6">
      <c r="A14" s="284" t="str">
        <f>CONCATENATE("на ","20",CN7," год"," и на плановый период ","20",CN7+1," и 20",CN7+2," годов")</f>
        <v>на 2019 год и на плановый период 2020 и 2021 годов</v>
      </c>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4"/>
      <c r="AR14" s="284"/>
      <c r="AS14" s="284"/>
      <c r="AT14" s="284"/>
      <c r="AU14" s="284"/>
      <c r="AV14" s="284"/>
      <c r="AW14" s="284"/>
      <c r="AX14" s="284"/>
      <c r="AY14" s="284"/>
      <c r="AZ14" s="284"/>
      <c r="BA14" s="284"/>
      <c r="BB14" s="284"/>
      <c r="BC14" s="284"/>
      <c r="BD14" s="284"/>
      <c r="BE14" s="284"/>
      <c r="BF14" s="284"/>
      <c r="BG14" s="284"/>
      <c r="BH14" s="284"/>
      <c r="BI14" s="284"/>
      <c r="BJ14" s="284"/>
      <c r="BK14" s="284"/>
      <c r="BL14" s="284"/>
      <c r="BM14" s="284"/>
      <c r="BN14" s="284"/>
      <c r="BO14" s="284"/>
      <c r="BP14" s="284"/>
      <c r="BQ14" s="284"/>
      <c r="BR14" s="284"/>
      <c r="BS14" s="284"/>
      <c r="BT14" s="284"/>
      <c r="BU14" s="284"/>
      <c r="BV14" s="284"/>
      <c r="BW14" s="284"/>
      <c r="BX14" s="284"/>
      <c r="BY14" s="284"/>
      <c r="BZ14" s="284"/>
      <c r="CA14" s="284"/>
      <c r="CB14" s="284"/>
      <c r="CC14" s="284"/>
      <c r="CD14" s="284"/>
      <c r="CE14" s="284"/>
      <c r="CF14" s="284"/>
      <c r="CG14" s="284"/>
      <c r="CH14" s="284"/>
      <c r="CI14" s="284"/>
      <c r="CJ14" s="284"/>
      <c r="CK14" s="284"/>
      <c r="CL14" s="284"/>
      <c r="CM14" s="284"/>
      <c r="CN14" s="284"/>
      <c r="CO14" s="284"/>
      <c r="CP14" s="284"/>
      <c r="CQ14" s="284"/>
      <c r="CR14" s="284"/>
      <c r="CS14" s="284"/>
      <c r="CT14" s="284"/>
      <c r="CU14" s="284"/>
      <c r="CV14" s="284"/>
      <c r="CW14" s="284"/>
      <c r="CX14" s="284"/>
      <c r="CY14" s="284"/>
      <c r="CZ14" s="284"/>
      <c r="DA14" s="284"/>
      <c r="DB14" s="284"/>
      <c r="DC14" s="284"/>
      <c r="DD14" s="284"/>
    </row>
    <row r="15" spans="1:160" ht="12.75" customHeight="1">
      <c r="A15" s="46"/>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13"/>
      <c r="AM15" s="14" t="s">
        <v>51</v>
      </c>
      <c r="AN15" s="276" t="str">
        <f>BP7</f>
        <v>14</v>
      </c>
      <c r="AO15" s="276"/>
      <c r="AP15" s="276"/>
      <c r="AQ15" s="276"/>
      <c r="AR15" s="13" t="s">
        <v>51</v>
      </c>
      <c r="AS15" s="13"/>
      <c r="AT15" s="46"/>
      <c r="AU15" s="276" t="str">
        <f>BV7</f>
        <v>января</v>
      </c>
      <c r="AV15" s="276"/>
      <c r="AW15" s="276"/>
      <c r="AX15" s="276"/>
      <c r="AY15" s="276"/>
      <c r="AZ15" s="276"/>
      <c r="BA15" s="276"/>
      <c r="BB15" s="276"/>
      <c r="BC15" s="276"/>
      <c r="BD15" s="276"/>
      <c r="BE15" s="276"/>
      <c r="BF15" s="276"/>
      <c r="BG15" s="276"/>
      <c r="BH15" s="276"/>
      <c r="BI15" s="276"/>
      <c r="BJ15" s="277">
        <v>20</v>
      </c>
      <c r="BK15" s="277"/>
      <c r="BL15" s="277"/>
      <c r="BM15" s="277"/>
      <c r="BN15" s="278" t="str">
        <f>CN7</f>
        <v>19</v>
      </c>
      <c r="BO15" s="278"/>
      <c r="BP15" s="278"/>
      <c r="BQ15" s="13" t="s">
        <v>52</v>
      </c>
      <c r="BR15" s="13"/>
      <c r="BS15" s="13"/>
      <c r="BT15" s="46"/>
      <c r="BU15" s="46"/>
      <c r="BV15" s="46"/>
      <c r="BW15" s="46"/>
      <c r="BX15" s="46"/>
      <c r="BY15" s="15"/>
      <c r="BZ15" s="46"/>
      <c r="CA15" s="46"/>
      <c r="CB15" s="46"/>
      <c r="CC15" s="46"/>
      <c r="CD15" s="274"/>
      <c r="CE15" s="274"/>
      <c r="CF15" s="274"/>
      <c r="CG15" s="274"/>
      <c r="CH15" s="274"/>
      <c r="CI15" s="274"/>
      <c r="CJ15" s="274"/>
      <c r="CK15" s="274"/>
      <c r="CL15" s="274"/>
      <c r="CM15" s="274"/>
      <c r="CN15" s="295"/>
      <c r="CO15" s="259"/>
      <c r="CP15" s="259"/>
      <c r="CQ15" s="259"/>
      <c r="CR15" s="259"/>
      <c r="CS15" s="259"/>
      <c r="CT15" s="259"/>
      <c r="CU15" s="259"/>
      <c r="CV15" s="259"/>
      <c r="CW15" s="259"/>
      <c r="CX15" s="259"/>
      <c r="CY15" s="259"/>
      <c r="CZ15" s="259"/>
      <c r="DA15" s="259"/>
      <c r="DB15" s="259"/>
      <c r="DC15" s="259"/>
      <c r="DD15" s="259"/>
    </row>
    <row r="16" spans="1:160" ht="12.75" customHeight="1">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15"/>
      <c r="BZ16" s="15"/>
      <c r="CA16" s="46"/>
      <c r="CB16" s="46"/>
      <c r="CC16" s="46"/>
      <c r="CD16" s="16"/>
      <c r="CE16" s="16"/>
      <c r="CF16" s="16"/>
      <c r="CG16" s="16"/>
      <c r="CH16" s="16"/>
      <c r="CI16" s="16"/>
      <c r="CJ16" s="16"/>
      <c r="CK16" s="16"/>
      <c r="CL16" s="16"/>
      <c r="CM16" s="48"/>
      <c r="CN16" s="16"/>
      <c r="CO16" s="280" t="s">
        <v>47</v>
      </c>
      <c r="CP16" s="280"/>
      <c r="CQ16" s="280"/>
      <c r="CR16" s="280"/>
      <c r="CS16" s="280"/>
      <c r="CT16" s="280"/>
      <c r="CU16" s="280"/>
      <c r="CV16" s="280"/>
      <c r="CW16" s="280"/>
      <c r="CX16" s="280"/>
      <c r="CY16" s="280"/>
      <c r="CZ16" s="280"/>
      <c r="DA16" s="280"/>
      <c r="DB16" s="280"/>
      <c r="DC16" s="280"/>
      <c r="DD16" s="280"/>
    </row>
    <row r="17" spans="1:108" ht="15" customHeight="1">
      <c r="A17" s="242" t="s">
        <v>54</v>
      </c>
      <c r="B17" s="291"/>
      <c r="C17" s="291"/>
      <c r="D17" s="291"/>
      <c r="E17" s="291"/>
      <c r="F17" s="291"/>
      <c r="G17" s="291"/>
      <c r="H17" s="291"/>
      <c r="I17" s="291"/>
      <c r="J17" s="291"/>
      <c r="K17" s="291"/>
      <c r="L17" s="291"/>
      <c r="M17" s="291"/>
      <c r="N17" s="291"/>
      <c r="O17" s="291"/>
      <c r="P17" s="292" t="str">
        <f>INDEX(учреждения!H16:H66,MATCH(ТИТУЛ!CO18,учреждения!E16:E66,0))</f>
        <v>муниципальное автономное учреждение "Физкультурно-оздоровительный комплекс "Атлант" в г.Шахунья"</v>
      </c>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293"/>
      <c r="AS17" s="293"/>
      <c r="AT17" s="293"/>
      <c r="AU17" s="293"/>
      <c r="AV17" s="293"/>
      <c r="AW17" s="293"/>
      <c r="AX17" s="293"/>
      <c r="AY17" s="293"/>
      <c r="AZ17" s="293"/>
      <c r="BA17" s="293"/>
      <c r="BB17" s="293"/>
      <c r="BC17" s="293"/>
      <c r="BD17" s="293"/>
      <c r="BE17" s="293"/>
      <c r="BF17" s="293"/>
      <c r="BG17" s="293"/>
      <c r="BH17" s="293"/>
      <c r="BI17" s="293"/>
      <c r="BJ17" s="293"/>
      <c r="BK17" s="293"/>
      <c r="BL17" s="293"/>
      <c r="BM17" s="293"/>
      <c r="BN17" s="293"/>
      <c r="BO17" s="293"/>
      <c r="BP17" s="293"/>
      <c r="BQ17" s="293"/>
      <c r="BR17" s="293"/>
      <c r="BS17" s="293"/>
      <c r="BT17" s="293"/>
      <c r="BU17" s="293"/>
      <c r="BV17" s="293"/>
      <c r="BW17" s="293"/>
      <c r="BX17" s="293"/>
      <c r="BY17" s="293"/>
      <c r="BZ17" s="293"/>
      <c r="CA17" s="293"/>
      <c r="CB17" s="274" t="s">
        <v>32</v>
      </c>
      <c r="CC17" s="274"/>
      <c r="CD17" s="274"/>
      <c r="CE17" s="274"/>
      <c r="CF17" s="274"/>
      <c r="CG17" s="274"/>
      <c r="CH17" s="274"/>
      <c r="CI17" s="274"/>
      <c r="CJ17" s="274"/>
      <c r="CK17" s="274"/>
      <c r="CL17" s="274"/>
      <c r="CM17" s="274"/>
      <c r="CN17" s="275"/>
      <c r="CO17" s="268">
        <f>INDEX(учреждения!I16:I66,MATCH(ТИТУЛ!CO18,учреждения!E16:E66,0))</f>
        <v>0</v>
      </c>
      <c r="CP17" s="269"/>
      <c r="CQ17" s="269"/>
      <c r="CR17" s="269"/>
      <c r="CS17" s="269"/>
      <c r="CT17" s="269"/>
      <c r="CU17" s="269"/>
      <c r="CV17" s="269"/>
      <c r="CW17" s="269"/>
      <c r="CX17" s="269"/>
      <c r="CY17" s="269"/>
      <c r="CZ17" s="269"/>
      <c r="DA17" s="269"/>
      <c r="DB17" s="269"/>
      <c r="DC17" s="269"/>
      <c r="DD17" s="270"/>
    </row>
    <row r="18" spans="1:108" ht="31.5" customHeight="1">
      <c r="A18" s="291"/>
      <c r="B18" s="291"/>
      <c r="C18" s="291"/>
      <c r="D18" s="291"/>
      <c r="E18" s="291"/>
      <c r="F18" s="291"/>
      <c r="G18" s="291"/>
      <c r="H18" s="291"/>
      <c r="I18" s="291"/>
      <c r="J18" s="291"/>
      <c r="K18" s="291"/>
      <c r="L18" s="291"/>
      <c r="M18" s="291"/>
      <c r="N18" s="291"/>
      <c r="O18" s="291"/>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294"/>
      <c r="AR18" s="294"/>
      <c r="AS18" s="294"/>
      <c r="AT18" s="294"/>
      <c r="AU18" s="294"/>
      <c r="AV18" s="294"/>
      <c r="AW18" s="294"/>
      <c r="AX18" s="294"/>
      <c r="AY18" s="294"/>
      <c r="AZ18" s="294"/>
      <c r="BA18" s="294"/>
      <c r="BB18" s="294"/>
      <c r="BC18" s="294"/>
      <c r="BD18" s="294"/>
      <c r="BE18" s="294"/>
      <c r="BF18" s="294"/>
      <c r="BG18" s="294"/>
      <c r="BH18" s="294"/>
      <c r="BI18" s="294"/>
      <c r="BJ18" s="294"/>
      <c r="BK18" s="294"/>
      <c r="BL18" s="294"/>
      <c r="BM18" s="294"/>
      <c r="BN18" s="294"/>
      <c r="BO18" s="294"/>
      <c r="BP18" s="294"/>
      <c r="BQ18" s="294"/>
      <c r="BR18" s="294"/>
      <c r="BS18" s="294"/>
      <c r="BT18" s="294"/>
      <c r="BU18" s="294"/>
      <c r="BV18" s="294"/>
      <c r="BW18" s="294"/>
      <c r="BX18" s="294"/>
      <c r="BY18" s="294"/>
      <c r="BZ18" s="294"/>
      <c r="CA18" s="294"/>
      <c r="CB18" s="274" t="s">
        <v>48</v>
      </c>
      <c r="CC18" s="274"/>
      <c r="CD18" s="274"/>
      <c r="CE18" s="274"/>
      <c r="CF18" s="274"/>
      <c r="CG18" s="274"/>
      <c r="CH18" s="274"/>
      <c r="CI18" s="274"/>
      <c r="CJ18" s="274"/>
      <c r="CK18" s="274"/>
      <c r="CL18" s="274"/>
      <c r="CM18" s="274"/>
      <c r="CN18" s="275"/>
      <c r="CO18" s="288">
        <v>5239009749</v>
      </c>
      <c r="CP18" s="289"/>
      <c r="CQ18" s="289"/>
      <c r="CR18" s="289"/>
      <c r="CS18" s="289"/>
      <c r="CT18" s="289"/>
      <c r="CU18" s="289"/>
      <c r="CV18" s="289"/>
      <c r="CW18" s="289"/>
      <c r="CX18" s="289"/>
      <c r="CY18" s="289"/>
      <c r="CZ18" s="289"/>
      <c r="DA18" s="289"/>
      <c r="DB18" s="289"/>
      <c r="DC18" s="289"/>
      <c r="DD18" s="290"/>
    </row>
    <row r="19" spans="1:108">
      <c r="A19" s="46"/>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15"/>
      <c r="BZ19" s="15"/>
      <c r="CA19" s="46"/>
      <c r="CB19" s="274" t="s">
        <v>49</v>
      </c>
      <c r="CC19" s="274"/>
      <c r="CD19" s="274"/>
      <c r="CE19" s="274"/>
      <c r="CF19" s="274"/>
      <c r="CG19" s="274"/>
      <c r="CH19" s="274"/>
      <c r="CI19" s="274"/>
      <c r="CJ19" s="274"/>
      <c r="CK19" s="274"/>
      <c r="CL19" s="274"/>
      <c r="CM19" s="274"/>
      <c r="CN19" s="275"/>
      <c r="CO19" s="271">
        <v>523901001</v>
      </c>
      <c r="CP19" s="272"/>
      <c r="CQ19" s="272"/>
      <c r="CR19" s="272"/>
      <c r="CS19" s="272"/>
      <c r="CT19" s="272"/>
      <c r="CU19" s="272"/>
      <c r="CV19" s="272"/>
      <c r="CW19" s="272"/>
      <c r="CX19" s="272"/>
      <c r="CY19" s="272"/>
      <c r="CZ19" s="272"/>
      <c r="DA19" s="272"/>
      <c r="DB19" s="272"/>
      <c r="DC19" s="272"/>
      <c r="DD19" s="273"/>
    </row>
    <row r="20" spans="1:108">
      <c r="A20" s="46"/>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15"/>
      <c r="BZ20" s="15"/>
      <c r="CA20" s="46"/>
      <c r="CB20" s="274" t="s">
        <v>36</v>
      </c>
      <c r="CC20" s="274"/>
      <c r="CD20" s="274"/>
      <c r="CE20" s="274"/>
      <c r="CF20" s="274"/>
      <c r="CG20" s="274"/>
      <c r="CH20" s="274"/>
      <c r="CI20" s="274"/>
      <c r="CJ20" s="274"/>
      <c r="CK20" s="274"/>
      <c r="CL20" s="274"/>
      <c r="CM20" s="274"/>
      <c r="CN20" s="275"/>
      <c r="CO20" s="271" t="s">
        <v>236</v>
      </c>
      <c r="CP20" s="272"/>
      <c r="CQ20" s="272"/>
      <c r="CR20" s="272"/>
      <c r="CS20" s="272"/>
      <c r="CT20" s="272"/>
      <c r="CU20" s="272"/>
      <c r="CV20" s="272"/>
      <c r="CW20" s="272"/>
      <c r="CX20" s="272"/>
      <c r="CY20" s="272"/>
      <c r="CZ20" s="272"/>
      <c r="DA20" s="272"/>
      <c r="DB20" s="272"/>
      <c r="DC20" s="272"/>
      <c r="DD20" s="273"/>
    </row>
    <row r="21" spans="1:108" s="18" customFormat="1">
      <c r="A21" s="17" t="s">
        <v>55</v>
      </c>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239"/>
      <c r="AP21" s="239"/>
      <c r="AQ21" s="239"/>
      <c r="AR21" s="239"/>
      <c r="AS21" s="239"/>
      <c r="AT21" s="239"/>
      <c r="AU21" s="239"/>
      <c r="AV21" s="239"/>
      <c r="AW21" s="239"/>
      <c r="AX21" s="239"/>
      <c r="AY21" s="239"/>
      <c r="AZ21" s="239"/>
      <c r="BA21" s="239"/>
      <c r="BB21" s="239"/>
      <c r="BC21" s="239"/>
      <c r="BD21" s="239"/>
      <c r="BE21" s="239"/>
      <c r="BF21" s="239"/>
      <c r="BG21" s="239"/>
      <c r="BH21" s="239"/>
      <c r="BI21" s="239"/>
      <c r="BJ21" s="239"/>
      <c r="BK21" s="239"/>
      <c r="BL21" s="239"/>
      <c r="BM21" s="239"/>
      <c r="BN21" s="239"/>
      <c r="BO21" s="239"/>
      <c r="BP21" s="239"/>
      <c r="BQ21" s="239"/>
      <c r="BR21" s="239"/>
      <c r="BS21" s="239"/>
      <c r="BT21" s="239"/>
      <c r="BU21" s="239"/>
      <c r="BV21" s="239"/>
      <c r="BW21" s="239"/>
      <c r="BX21" s="239"/>
      <c r="BY21" s="239"/>
      <c r="BZ21" s="239"/>
      <c r="CA21" s="239"/>
      <c r="CB21" s="274" t="s">
        <v>38</v>
      </c>
      <c r="CC21" s="274"/>
      <c r="CD21" s="274"/>
      <c r="CE21" s="274"/>
      <c r="CF21" s="274"/>
      <c r="CG21" s="274"/>
      <c r="CH21" s="274"/>
      <c r="CI21" s="274"/>
      <c r="CJ21" s="274"/>
      <c r="CK21" s="274"/>
      <c r="CL21" s="274"/>
      <c r="CM21" s="274"/>
      <c r="CN21" s="275"/>
      <c r="CO21" s="268" t="s">
        <v>56</v>
      </c>
      <c r="CP21" s="269"/>
      <c r="CQ21" s="269"/>
      <c r="CR21" s="269"/>
      <c r="CS21" s="269"/>
      <c r="CT21" s="269"/>
      <c r="CU21" s="269"/>
      <c r="CV21" s="269"/>
      <c r="CW21" s="269"/>
      <c r="CX21" s="269"/>
      <c r="CY21" s="269"/>
      <c r="CZ21" s="269"/>
      <c r="DA21" s="269"/>
      <c r="DB21" s="269"/>
      <c r="DC21" s="269"/>
      <c r="DD21" s="270"/>
    </row>
    <row r="22" spans="1:108" ht="51.75" customHeight="1">
      <c r="A22" s="282" t="s">
        <v>57</v>
      </c>
      <c r="B22" s="283"/>
      <c r="C22" s="283"/>
      <c r="D22" s="283"/>
      <c r="E22" s="283"/>
      <c r="F22" s="283"/>
      <c r="G22" s="283"/>
      <c r="H22" s="283"/>
      <c r="I22" s="283"/>
      <c r="J22" s="283"/>
      <c r="K22" s="283"/>
      <c r="L22" s="283"/>
      <c r="M22" s="283"/>
      <c r="N22" s="283"/>
      <c r="O22" s="283"/>
      <c r="P22" s="283"/>
      <c r="Q22" s="283"/>
      <c r="R22" s="283"/>
      <c r="S22" s="283"/>
      <c r="T22" s="283"/>
      <c r="U22" s="283"/>
      <c r="V22" s="283"/>
      <c r="W22" s="283"/>
      <c r="X22" s="283"/>
      <c r="Y22" s="283"/>
      <c r="Z22" s="283"/>
      <c r="AA22" s="283"/>
      <c r="AB22" s="283"/>
      <c r="AC22" s="283"/>
      <c r="AD22" s="238"/>
      <c r="AE22" s="246" t="str">
        <f>INDEX(учреждения!M16:M66,MATCH(ТИТУЛ!CO18,учреждения!E16:E66,0))</f>
        <v>Администрация городского округа город Шахунья Нижегородской области</v>
      </c>
      <c r="AF22" s="247"/>
      <c r="AG22" s="247"/>
      <c r="AH22" s="247"/>
      <c r="AI22" s="247"/>
      <c r="AJ22" s="247"/>
      <c r="AK22" s="247"/>
      <c r="AL22" s="247"/>
      <c r="AM22" s="247"/>
      <c r="AN22" s="247"/>
      <c r="AO22" s="247"/>
      <c r="AP22" s="247"/>
      <c r="AQ22" s="247"/>
      <c r="AR22" s="247"/>
      <c r="AS22" s="247"/>
      <c r="AT22" s="247"/>
      <c r="AU22" s="247"/>
      <c r="AV22" s="247"/>
      <c r="AW22" s="247"/>
      <c r="AX22" s="247"/>
      <c r="AY22" s="247"/>
      <c r="AZ22" s="247"/>
      <c r="BA22" s="247"/>
      <c r="BB22" s="247"/>
      <c r="BC22" s="247"/>
      <c r="BD22" s="247"/>
      <c r="BE22" s="247"/>
      <c r="BF22" s="247"/>
      <c r="BG22" s="247"/>
      <c r="BH22" s="247"/>
      <c r="BI22" s="247"/>
      <c r="BJ22" s="247"/>
      <c r="BK22" s="247"/>
      <c r="BL22" s="247"/>
      <c r="BM22" s="247"/>
      <c r="BN22" s="247"/>
      <c r="BO22" s="247"/>
      <c r="BP22" s="247"/>
      <c r="BQ22" s="247"/>
      <c r="BR22" s="247"/>
      <c r="BS22" s="247"/>
      <c r="BT22" s="247"/>
      <c r="BU22" s="247"/>
      <c r="BV22" s="247"/>
      <c r="BW22" s="247"/>
      <c r="BX22" s="247"/>
      <c r="BY22" s="247"/>
      <c r="BZ22" s="247"/>
      <c r="CA22" s="247"/>
      <c r="CB22" s="259" t="s">
        <v>37</v>
      </c>
      <c r="CC22" s="259"/>
      <c r="CD22" s="259"/>
      <c r="CE22" s="259"/>
      <c r="CF22" s="259"/>
      <c r="CG22" s="259"/>
      <c r="CH22" s="259"/>
      <c r="CI22" s="259"/>
      <c r="CJ22" s="259"/>
      <c r="CK22" s="259"/>
      <c r="CL22" s="259"/>
      <c r="CM22" s="259"/>
      <c r="CN22" s="267"/>
      <c r="CO22" s="268" t="str">
        <f>INDEX(учреждения!L16:L66,MATCH(ТИТУЛ!CO18,учреждения!E16:E66,0))</f>
        <v>487</v>
      </c>
      <c r="CP22" s="269"/>
      <c r="CQ22" s="269"/>
      <c r="CR22" s="269"/>
      <c r="CS22" s="269"/>
      <c r="CT22" s="269"/>
      <c r="CU22" s="269"/>
      <c r="CV22" s="269"/>
      <c r="CW22" s="269"/>
      <c r="CX22" s="269"/>
      <c r="CY22" s="269"/>
      <c r="CZ22" s="269"/>
      <c r="DA22" s="269"/>
      <c r="DB22" s="269"/>
      <c r="DC22" s="269"/>
      <c r="DD22" s="270"/>
    </row>
    <row r="23" spans="1:108">
      <c r="A23" s="19"/>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1"/>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47"/>
      <c r="CP23" s="47"/>
      <c r="CQ23" s="47"/>
      <c r="CR23" s="47"/>
      <c r="CS23" s="47"/>
      <c r="CT23" s="47"/>
      <c r="CU23" s="47"/>
      <c r="CV23" s="47"/>
      <c r="CW23" s="46"/>
      <c r="CX23" s="46"/>
      <c r="CY23" s="46"/>
      <c r="CZ23" s="46"/>
      <c r="DA23" s="46"/>
      <c r="DB23" s="46"/>
      <c r="DC23" s="46"/>
      <c r="DD23" s="46"/>
    </row>
    <row r="24" spans="1:108" ht="30" customHeight="1">
      <c r="A24" s="282" t="s">
        <v>60</v>
      </c>
      <c r="B24" s="282"/>
      <c r="C24" s="282"/>
      <c r="D24" s="282"/>
      <c r="E24" s="282"/>
      <c r="F24" s="282"/>
      <c r="G24" s="282"/>
      <c r="H24" s="282"/>
      <c r="I24" s="282"/>
      <c r="J24" s="282"/>
      <c r="K24" s="282"/>
      <c r="L24" s="282"/>
      <c r="M24" s="282"/>
      <c r="N24" s="282"/>
      <c r="O24" s="282"/>
      <c r="P24" s="282"/>
      <c r="Q24" s="282"/>
      <c r="R24" s="282"/>
      <c r="S24" s="282"/>
      <c r="T24" s="282"/>
      <c r="U24" s="282"/>
      <c r="V24" s="282"/>
      <c r="W24" s="282"/>
      <c r="X24" s="282"/>
      <c r="Y24" s="282"/>
      <c r="Z24" s="282"/>
      <c r="AA24" s="282"/>
      <c r="AB24" s="282"/>
      <c r="AC24" s="282"/>
      <c r="AD24" s="282"/>
      <c r="AE24" s="282"/>
      <c r="AF24" s="282"/>
      <c r="AG24" s="282"/>
      <c r="AH24" s="282"/>
      <c r="AI24" s="282"/>
      <c r="AJ24" s="282"/>
      <c r="AK24" s="282"/>
      <c r="AL24" s="282"/>
      <c r="AM24" s="282"/>
      <c r="AN24" s="282"/>
      <c r="AO24" s="305" t="str">
        <f>INDEX(учреждения!J16:J66,MATCH(ТИТУЛ!CO18,учреждения!E16:E66,0))</f>
        <v>606912,Нижегородская область,г.Шахунья,ул.Чапаева,д.2А</v>
      </c>
      <c r="AP24" s="305"/>
      <c r="AQ24" s="305"/>
      <c r="AR24" s="305"/>
      <c r="AS24" s="305"/>
      <c r="AT24" s="305"/>
      <c r="AU24" s="305"/>
      <c r="AV24" s="305"/>
      <c r="AW24" s="305"/>
      <c r="AX24" s="305"/>
      <c r="AY24" s="305"/>
      <c r="AZ24" s="305"/>
      <c r="BA24" s="305"/>
      <c r="BB24" s="305"/>
      <c r="BC24" s="305"/>
      <c r="BD24" s="305"/>
      <c r="BE24" s="305"/>
      <c r="BF24" s="305"/>
      <c r="BG24" s="305"/>
      <c r="BH24" s="305"/>
      <c r="BI24" s="305"/>
      <c r="BJ24" s="305"/>
      <c r="BK24" s="305"/>
      <c r="BL24" s="305"/>
      <c r="BM24" s="305"/>
      <c r="BN24" s="305"/>
      <c r="BO24" s="305"/>
      <c r="BP24" s="305"/>
      <c r="BQ24" s="305"/>
      <c r="BR24" s="305"/>
      <c r="BS24" s="305"/>
      <c r="BT24" s="305"/>
      <c r="BU24" s="305"/>
      <c r="BV24" s="305"/>
      <c r="BW24" s="305"/>
      <c r="BX24" s="305"/>
      <c r="BY24" s="305"/>
      <c r="BZ24" s="305"/>
      <c r="CA24" s="305"/>
      <c r="CB24" s="305"/>
      <c r="CC24" s="305"/>
      <c r="CD24" s="305"/>
      <c r="CE24" s="305"/>
      <c r="CF24" s="305"/>
      <c r="CG24" s="305"/>
      <c r="CH24" s="305"/>
      <c r="CI24" s="305"/>
      <c r="CJ24" s="305"/>
      <c r="CK24" s="305"/>
      <c r="CL24" s="305"/>
      <c r="CM24" s="305"/>
      <c r="CN24" s="305"/>
      <c r="CO24" s="305"/>
      <c r="CP24" s="305"/>
      <c r="CQ24" s="305"/>
      <c r="CR24" s="305"/>
      <c r="CS24" s="305"/>
      <c r="CT24" s="305"/>
      <c r="CU24" s="305"/>
      <c r="CV24" s="305"/>
      <c r="CW24" s="305"/>
      <c r="CX24" s="305"/>
      <c r="CY24" s="305"/>
      <c r="CZ24" s="305"/>
      <c r="DA24" s="305"/>
      <c r="DB24" s="305"/>
      <c r="DC24" s="305"/>
      <c r="DD24" s="305"/>
    </row>
    <row r="25" spans="1:108" ht="25.5" customHeight="1">
      <c r="A25" s="282" t="s">
        <v>425</v>
      </c>
      <c r="B25" s="283"/>
      <c r="C25" s="283"/>
      <c r="D25" s="283"/>
      <c r="E25" s="283"/>
      <c r="F25" s="283"/>
      <c r="G25" s="283"/>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283"/>
      <c r="AW25" s="283"/>
      <c r="AX25" s="283"/>
      <c r="AY25" s="283"/>
      <c r="AZ25" s="283"/>
      <c r="BA25" s="283"/>
      <c r="BB25" s="283"/>
      <c r="BC25" s="283"/>
      <c r="BD25" s="283"/>
      <c r="BE25" s="283"/>
      <c r="BF25" s="283"/>
      <c r="BG25" s="283"/>
      <c r="BH25" s="283"/>
      <c r="BI25" s="283"/>
      <c r="BJ25" s="283"/>
      <c r="BK25" s="283"/>
      <c r="BL25" s="283"/>
      <c r="BM25" s="283"/>
      <c r="BN25" s="283"/>
      <c r="BO25" s="283"/>
      <c r="BP25" s="283"/>
      <c r="BQ25" s="283"/>
      <c r="BR25" s="283"/>
      <c r="BS25" s="283"/>
      <c r="BT25" s="283"/>
      <c r="BU25" s="283"/>
      <c r="BV25" s="283"/>
      <c r="BW25" s="283"/>
      <c r="BX25" s="283"/>
      <c r="BY25" s="283"/>
      <c r="BZ25" s="283"/>
      <c r="CA25" s="283"/>
      <c r="CB25" s="283"/>
      <c r="CC25" s="283"/>
      <c r="CD25" s="283"/>
      <c r="CE25" s="283"/>
      <c r="CF25" s="283"/>
      <c r="CG25" s="283"/>
      <c r="CH25" s="283"/>
      <c r="CI25" s="283"/>
      <c r="CJ25" s="283"/>
      <c r="CK25" s="283"/>
      <c r="CL25" s="283"/>
      <c r="CM25" s="283"/>
      <c r="CN25" s="307"/>
      <c r="CO25" s="308">
        <f>INDEX(учреждения!D16:D66,MATCH(ТИТУЛ!CO18,учреждения!E16:E66,0))</f>
        <v>22320477</v>
      </c>
      <c r="CP25" s="309"/>
      <c r="CQ25" s="309"/>
      <c r="CR25" s="309"/>
      <c r="CS25" s="309"/>
      <c r="CT25" s="309"/>
      <c r="CU25" s="309"/>
      <c r="CV25" s="309"/>
      <c r="CW25" s="309"/>
      <c r="CX25" s="309"/>
      <c r="CY25" s="309"/>
      <c r="CZ25" s="309"/>
      <c r="DA25" s="309"/>
      <c r="DB25" s="309"/>
      <c r="DC25" s="309"/>
      <c r="DD25" s="310"/>
    </row>
    <row r="26" spans="1:108" s="23" customFormat="1" ht="13.8">
      <c r="A26" s="306" t="s">
        <v>69</v>
      </c>
      <c r="B26" s="306"/>
      <c r="C26" s="306"/>
      <c r="D26" s="306"/>
      <c r="E26" s="306"/>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306"/>
      <c r="AP26" s="306"/>
      <c r="AQ26" s="306"/>
      <c r="AR26" s="306"/>
      <c r="AS26" s="306"/>
      <c r="AT26" s="306"/>
      <c r="AU26" s="306"/>
      <c r="AV26" s="306"/>
      <c r="AW26" s="306"/>
      <c r="AX26" s="306"/>
      <c r="AY26" s="306"/>
      <c r="AZ26" s="306"/>
      <c r="BA26" s="306"/>
      <c r="BB26" s="306"/>
      <c r="BC26" s="306"/>
      <c r="BD26" s="306"/>
      <c r="BE26" s="306"/>
      <c r="BF26" s="306"/>
      <c r="BG26" s="306"/>
      <c r="BH26" s="306"/>
      <c r="BI26" s="306"/>
      <c r="BJ26" s="306"/>
      <c r="BK26" s="306"/>
      <c r="BL26" s="306"/>
      <c r="BM26" s="306"/>
      <c r="BN26" s="306"/>
      <c r="BO26" s="306"/>
      <c r="BP26" s="306"/>
      <c r="BQ26" s="306"/>
      <c r="BR26" s="306"/>
      <c r="BS26" s="306"/>
      <c r="BT26" s="306"/>
      <c r="BU26" s="306"/>
      <c r="BV26" s="306"/>
      <c r="BW26" s="306"/>
      <c r="BX26" s="306"/>
      <c r="BY26" s="306"/>
      <c r="BZ26" s="306"/>
      <c r="CA26" s="306"/>
      <c r="CB26" s="306"/>
      <c r="CC26" s="306"/>
      <c r="CD26" s="306"/>
      <c r="CE26" s="306"/>
      <c r="CF26" s="306"/>
      <c r="CG26" s="306"/>
      <c r="CH26" s="306"/>
      <c r="CI26" s="306"/>
      <c r="CJ26" s="306"/>
      <c r="CK26" s="306"/>
      <c r="CL26" s="306"/>
      <c r="CM26" s="306"/>
      <c r="CN26" s="306"/>
      <c r="CO26" s="306"/>
      <c r="CP26" s="306"/>
      <c r="CQ26" s="306"/>
      <c r="CR26" s="306"/>
      <c r="CS26" s="306"/>
      <c r="CT26" s="306"/>
      <c r="CU26" s="306"/>
      <c r="CV26" s="306"/>
      <c r="CW26" s="306"/>
      <c r="CX26" s="306"/>
      <c r="CY26" s="306"/>
      <c r="CZ26" s="306"/>
      <c r="DA26" s="306"/>
      <c r="DB26" s="306"/>
      <c r="DC26" s="306"/>
      <c r="DD26" s="306"/>
    </row>
    <row r="27" spans="1:108" s="23" customFormat="1" ht="14.4">
      <c r="A27" s="313" t="s">
        <v>58</v>
      </c>
      <c r="B27" s="313"/>
      <c r="C27" s="313"/>
      <c r="D27" s="313"/>
      <c r="E27" s="313"/>
      <c r="F27" s="313"/>
      <c r="G27" s="313"/>
      <c r="H27" s="313"/>
      <c r="I27" s="313"/>
      <c r="J27" s="313"/>
      <c r="K27" s="313"/>
      <c r="L27" s="313"/>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313"/>
      <c r="AL27" s="313"/>
      <c r="AM27" s="313"/>
      <c r="AN27" s="313"/>
      <c r="AO27" s="313"/>
      <c r="AP27" s="313"/>
      <c r="AQ27" s="313"/>
      <c r="AR27" s="313"/>
      <c r="AS27" s="313"/>
      <c r="AT27" s="313"/>
      <c r="AU27" s="313"/>
      <c r="AV27" s="313"/>
      <c r="AW27" s="313"/>
      <c r="AX27" s="313"/>
      <c r="AY27" s="314"/>
      <c r="AZ27" s="314"/>
      <c r="BA27" s="314"/>
      <c r="BB27" s="314"/>
      <c r="BC27" s="315"/>
      <c r="BD27" s="315"/>
      <c r="BE27" s="315"/>
      <c r="BF27" s="315"/>
      <c r="BG27" s="315"/>
      <c r="BH27" s="315"/>
      <c r="BI27" s="315"/>
      <c r="BJ27" s="315"/>
      <c r="BK27" s="315"/>
      <c r="BL27" s="315"/>
      <c r="BM27" s="315"/>
      <c r="BN27" s="315"/>
      <c r="BO27" s="315"/>
      <c r="BP27" s="315"/>
      <c r="BQ27" s="315"/>
      <c r="BR27" s="315"/>
      <c r="BS27" s="315"/>
      <c r="BT27" s="315"/>
      <c r="BU27" s="315"/>
      <c r="BV27" s="315"/>
      <c r="BW27" s="315"/>
      <c r="BX27" s="315"/>
      <c r="BY27" s="315"/>
      <c r="BZ27" s="315"/>
      <c r="CA27" s="315"/>
      <c r="CB27" s="315"/>
      <c r="CC27" s="315"/>
      <c r="CD27" s="315"/>
      <c r="CE27" s="315"/>
      <c r="CF27" s="315"/>
      <c r="CG27" s="315"/>
      <c r="CH27" s="315"/>
      <c r="CI27" s="315"/>
      <c r="CJ27" s="315"/>
      <c r="CK27" s="315"/>
      <c r="CL27" s="311" t="str">
        <f>IF(OR(A28=""),"НЕ ЗАПОЛНЕНО","")</f>
        <v/>
      </c>
      <c r="CM27" s="312"/>
      <c r="CN27" s="312"/>
      <c r="CO27" s="312"/>
      <c r="CP27" s="312"/>
      <c r="CQ27" s="312"/>
      <c r="CR27" s="312"/>
      <c r="CS27" s="312"/>
      <c r="CT27" s="312"/>
      <c r="CU27" s="312"/>
      <c r="CV27" s="312"/>
      <c r="CW27" s="312"/>
      <c r="CX27" s="312"/>
      <c r="CY27" s="312"/>
      <c r="CZ27" s="312"/>
      <c r="DA27" s="312"/>
      <c r="DB27" s="312"/>
      <c r="DC27" s="312"/>
      <c r="DD27" s="312"/>
    </row>
    <row r="28" spans="1:108" s="23" customFormat="1">
      <c r="A28" s="302" t="s">
        <v>978</v>
      </c>
      <c r="B28" s="303"/>
      <c r="C28" s="303"/>
      <c r="D28" s="303"/>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3"/>
      <c r="AM28" s="303"/>
      <c r="AN28" s="303"/>
      <c r="AO28" s="303"/>
      <c r="AP28" s="303"/>
      <c r="AQ28" s="303"/>
      <c r="AR28" s="303"/>
      <c r="AS28" s="303"/>
      <c r="AT28" s="303"/>
      <c r="AU28" s="303"/>
      <c r="AV28" s="303"/>
      <c r="AW28" s="303"/>
      <c r="AX28" s="303"/>
      <c r="AY28" s="303"/>
      <c r="AZ28" s="303"/>
      <c r="BA28" s="303"/>
      <c r="BB28" s="303"/>
      <c r="BC28" s="303"/>
      <c r="BD28" s="303"/>
      <c r="BE28" s="303"/>
      <c r="BF28" s="303"/>
      <c r="BG28" s="303"/>
      <c r="BH28" s="303"/>
      <c r="BI28" s="303"/>
      <c r="BJ28" s="303"/>
      <c r="BK28" s="303"/>
      <c r="BL28" s="303"/>
      <c r="BM28" s="303"/>
      <c r="BN28" s="303"/>
      <c r="BO28" s="303"/>
      <c r="BP28" s="303"/>
      <c r="BQ28" s="303"/>
      <c r="BR28" s="303"/>
      <c r="BS28" s="303"/>
      <c r="BT28" s="303"/>
      <c r="BU28" s="303"/>
      <c r="BV28" s="303"/>
      <c r="BW28" s="303"/>
      <c r="BX28" s="303"/>
      <c r="BY28" s="303"/>
      <c r="BZ28" s="303"/>
      <c r="CA28" s="303"/>
      <c r="CB28" s="303"/>
      <c r="CC28" s="303"/>
      <c r="CD28" s="303"/>
      <c r="CE28" s="303"/>
      <c r="CF28" s="303"/>
      <c r="CG28" s="303"/>
      <c r="CH28" s="303"/>
      <c r="CI28" s="303"/>
      <c r="CJ28" s="303"/>
      <c r="CK28" s="303"/>
      <c r="CL28" s="303"/>
      <c r="CM28" s="303"/>
      <c r="CN28" s="303"/>
      <c r="CO28" s="303"/>
      <c r="CP28" s="303"/>
      <c r="CQ28" s="303"/>
      <c r="CR28" s="303"/>
      <c r="CS28" s="303"/>
      <c r="CT28" s="303"/>
      <c r="CU28" s="303"/>
      <c r="CV28" s="303"/>
      <c r="CW28" s="303"/>
      <c r="CX28" s="303"/>
      <c r="CY28" s="303"/>
      <c r="CZ28" s="303"/>
      <c r="DA28" s="303"/>
      <c r="DB28" s="303"/>
      <c r="DC28" s="303"/>
      <c r="DD28" s="303"/>
    </row>
    <row r="29" spans="1:108" s="23" customFormat="1" ht="9.6" customHeight="1">
      <c r="A29" s="303"/>
      <c r="B29" s="303"/>
      <c r="C29" s="303"/>
      <c r="D29" s="303"/>
      <c r="E29" s="303"/>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3"/>
      <c r="AY29" s="303"/>
      <c r="AZ29" s="303"/>
      <c r="BA29" s="303"/>
      <c r="BB29" s="303"/>
      <c r="BC29" s="303"/>
      <c r="BD29" s="303"/>
      <c r="BE29" s="303"/>
      <c r="BF29" s="303"/>
      <c r="BG29" s="303"/>
      <c r="BH29" s="303"/>
      <c r="BI29" s="303"/>
      <c r="BJ29" s="303"/>
      <c r="BK29" s="303"/>
      <c r="BL29" s="303"/>
      <c r="BM29" s="303"/>
      <c r="BN29" s="303"/>
      <c r="BO29" s="303"/>
      <c r="BP29" s="303"/>
      <c r="BQ29" s="303"/>
      <c r="BR29" s="303"/>
      <c r="BS29" s="303"/>
      <c r="BT29" s="303"/>
      <c r="BU29" s="303"/>
      <c r="BV29" s="303"/>
      <c r="BW29" s="303"/>
      <c r="BX29" s="303"/>
      <c r="BY29" s="303"/>
      <c r="BZ29" s="303"/>
      <c r="CA29" s="303"/>
      <c r="CB29" s="303"/>
      <c r="CC29" s="303"/>
      <c r="CD29" s="303"/>
      <c r="CE29" s="303"/>
      <c r="CF29" s="303"/>
      <c r="CG29" s="303"/>
      <c r="CH29" s="303"/>
      <c r="CI29" s="303"/>
      <c r="CJ29" s="303"/>
      <c r="CK29" s="303"/>
      <c r="CL29" s="303"/>
      <c r="CM29" s="303"/>
      <c r="CN29" s="303"/>
      <c r="CO29" s="303"/>
      <c r="CP29" s="303"/>
      <c r="CQ29" s="303"/>
      <c r="CR29" s="303"/>
      <c r="CS29" s="303"/>
      <c r="CT29" s="303"/>
      <c r="CU29" s="303"/>
      <c r="CV29" s="303"/>
      <c r="CW29" s="303"/>
      <c r="CX29" s="303"/>
      <c r="CY29" s="303"/>
      <c r="CZ29" s="303"/>
      <c r="DA29" s="303"/>
      <c r="DB29" s="303"/>
      <c r="DC29" s="303"/>
      <c r="DD29" s="303"/>
    </row>
    <row r="30" spans="1:108" s="23" customFormat="1" ht="9" hidden="1" customHeight="1">
      <c r="A30" s="303"/>
      <c r="B30" s="303"/>
      <c r="C30" s="303"/>
      <c r="D30" s="303"/>
      <c r="E30" s="303"/>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3"/>
      <c r="AM30" s="303"/>
      <c r="AN30" s="303"/>
      <c r="AO30" s="303"/>
      <c r="AP30" s="303"/>
      <c r="AQ30" s="303"/>
      <c r="AR30" s="303"/>
      <c r="AS30" s="303"/>
      <c r="AT30" s="303"/>
      <c r="AU30" s="303"/>
      <c r="AV30" s="303"/>
      <c r="AW30" s="303"/>
      <c r="AX30" s="303"/>
      <c r="AY30" s="303"/>
      <c r="AZ30" s="303"/>
      <c r="BA30" s="303"/>
      <c r="BB30" s="303"/>
      <c r="BC30" s="303"/>
      <c r="BD30" s="303"/>
      <c r="BE30" s="303"/>
      <c r="BF30" s="303"/>
      <c r="BG30" s="303"/>
      <c r="BH30" s="303"/>
      <c r="BI30" s="303"/>
      <c r="BJ30" s="303"/>
      <c r="BK30" s="303"/>
      <c r="BL30" s="303"/>
      <c r="BM30" s="303"/>
      <c r="BN30" s="303"/>
      <c r="BO30" s="303"/>
      <c r="BP30" s="303"/>
      <c r="BQ30" s="303"/>
      <c r="BR30" s="303"/>
      <c r="BS30" s="303"/>
      <c r="BT30" s="303"/>
      <c r="BU30" s="303"/>
      <c r="BV30" s="303"/>
      <c r="BW30" s="303"/>
      <c r="BX30" s="303"/>
      <c r="BY30" s="303"/>
      <c r="BZ30" s="303"/>
      <c r="CA30" s="303"/>
      <c r="CB30" s="303"/>
      <c r="CC30" s="303"/>
      <c r="CD30" s="303"/>
      <c r="CE30" s="303"/>
      <c r="CF30" s="303"/>
      <c r="CG30" s="303"/>
      <c r="CH30" s="303"/>
      <c r="CI30" s="303"/>
      <c r="CJ30" s="303"/>
      <c r="CK30" s="303"/>
      <c r="CL30" s="303"/>
      <c r="CM30" s="303"/>
      <c r="CN30" s="303"/>
      <c r="CO30" s="303"/>
      <c r="CP30" s="303"/>
      <c r="CQ30" s="303"/>
      <c r="CR30" s="303"/>
      <c r="CS30" s="303"/>
      <c r="CT30" s="303"/>
      <c r="CU30" s="303"/>
      <c r="CV30" s="303"/>
      <c r="CW30" s="303"/>
      <c r="CX30" s="303"/>
      <c r="CY30" s="303"/>
      <c r="CZ30" s="303"/>
      <c r="DA30" s="303"/>
      <c r="DB30" s="303"/>
      <c r="DC30" s="303"/>
      <c r="DD30" s="303"/>
    </row>
    <row r="31" spans="1:108" s="23" customFormat="1" hidden="1">
      <c r="A31" s="303"/>
      <c r="B31" s="303"/>
      <c r="C31" s="303"/>
      <c r="D31" s="303"/>
      <c r="E31" s="303"/>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03"/>
      <c r="AM31" s="303"/>
      <c r="AN31" s="303"/>
      <c r="AO31" s="303"/>
      <c r="AP31" s="303"/>
      <c r="AQ31" s="303"/>
      <c r="AR31" s="303"/>
      <c r="AS31" s="303"/>
      <c r="AT31" s="303"/>
      <c r="AU31" s="303"/>
      <c r="AV31" s="303"/>
      <c r="AW31" s="303"/>
      <c r="AX31" s="303"/>
      <c r="AY31" s="303"/>
      <c r="AZ31" s="303"/>
      <c r="BA31" s="303"/>
      <c r="BB31" s="303"/>
      <c r="BC31" s="303"/>
      <c r="BD31" s="303"/>
      <c r="BE31" s="303"/>
      <c r="BF31" s="303"/>
      <c r="BG31" s="303"/>
      <c r="BH31" s="303"/>
      <c r="BI31" s="303"/>
      <c r="BJ31" s="303"/>
      <c r="BK31" s="303"/>
      <c r="BL31" s="303"/>
      <c r="BM31" s="303"/>
      <c r="BN31" s="303"/>
      <c r="BO31" s="303"/>
      <c r="BP31" s="303"/>
      <c r="BQ31" s="303"/>
      <c r="BR31" s="303"/>
      <c r="BS31" s="303"/>
      <c r="BT31" s="303"/>
      <c r="BU31" s="303"/>
      <c r="BV31" s="303"/>
      <c r="BW31" s="303"/>
      <c r="BX31" s="303"/>
      <c r="BY31" s="303"/>
      <c r="BZ31" s="303"/>
      <c r="CA31" s="303"/>
      <c r="CB31" s="303"/>
      <c r="CC31" s="303"/>
      <c r="CD31" s="303"/>
      <c r="CE31" s="303"/>
      <c r="CF31" s="303"/>
      <c r="CG31" s="303"/>
      <c r="CH31" s="303"/>
      <c r="CI31" s="303"/>
      <c r="CJ31" s="303"/>
      <c r="CK31" s="303"/>
      <c r="CL31" s="303"/>
      <c r="CM31" s="303"/>
      <c r="CN31" s="303"/>
      <c r="CO31" s="303"/>
      <c r="CP31" s="303"/>
      <c r="CQ31" s="303"/>
      <c r="CR31" s="303"/>
      <c r="CS31" s="303"/>
      <c r="CT31" s="303"/>
      <c r="CU31" s="303"/>
      <c r="CV31" s="303"/>
      <c r="CW31" s="303"/>
      <c r="CX31" s="303"/>
      <c r="CY31" s="303"/>
      <c r="CZ31" s="303"/>
      <c r="DA31" s="303"/>
      <c r="DB31" s="303"/>
      <c r="DC31" s="303"/>
      <c r="DD31" s="303"/>
    </row>
    <row r="32" spans="1:108" s="23" customFormat="1" hidden="1">
      <c r="A32" s="303"/>
      <c r="B32" s="303"/>
      <c r="C32" s="303"/>
      <c r="D32" s="303"/>
      <c r="E32" s="303"/>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03"/>
      <c r="AM32" s="303"/>
      <c r="AN32" s="303"/>
      <c r="AO32" s="303"/>
      <c r="AP32" s="303"/>
      <c r="AQ32" s="303"/>
      <c r="AR32" s="303"/>
      <c r="AS32" s="303"/>
      <c r="AT32" s="303"/>
      <c r="AU32" s="303"/>
      <c r="AV32" s="303"/>
      <c r="AW32" s="303"/>
      <c r="AX32" s="303"/>
      <c r="AY32" s="303"/>
      <c r="AZ32" s="303"/>
      <c r="BA32" s="303"/>
      <c r="BB32" s="303"/>
      <c r="BC32" s="303"/>
      <c r="BD32" s="303"/>
      <c r="BE32" s="303"/>
      <c r="BF32" s="303"/>
      <c r="BG32" s="303"/>
      <c r="BH32" s="303"/>
      <c r="BI32" s="303"/>
      <c r="BJ32" s="303"/>
      <c r="BK32" s="303"/>
      <c r="BL32" s="303"/>
      <c r="BM32" s="303"/>
      <c r="BN32" s="303"/>
      <c r="BO32" s="303"/>
      <c r="BP32" s="303"/>
      <c r="BQ32" s="303"/>
      <c r="BR32" s="303"/>
      <c r="BS32" s="303"/>
      <c r="BT32" s="303"/>
      <c r="BU32" s="303"/>
      <c r="BV32" s="303"/>
      <c r="BW32" s="303"/>
      <c r="BX32" s="303"/>
      <c r="BY32" s="303"/>
      <c r="BZ32" s="303"/>
      <c r="CA32" s="303"/>
      <c r="CB32" s="303"/>
      <c r="CC32" s="303"/>
      <c r="CD32" s="303"/>
      <c r="CE32" s="303"/>
      <c r="CF32" s="303"/>
      <c r="CG32" s="303"/>
      <c r="CH32" s="303"/>
      <c r="CI32" s="303"/>
      <c r="CJ32" s="303"/>
      <c r="CK32" s="303"/>
      <c r="CL32" s="303"/>
      <c r="CM32" s="303"/>
      <c r="CN32" s="303"/>
      <c r="CO32" s="303"/>
      <c r="CP32" s="303"/>
      <c r="CQ32" s="303"/>
      <c r="CR32" s="303"/>
      <c r="CS32" s="303"/>
      <c r="CT32" s="303"/>
      <c r="CU32" s="303"/>
      <c r="CV32" s="303"/>
      <c r="CW32" s="303"/>
      <c r="CX32" s="303"/>
      <c r="CY32" s="303"/>
      <c r="CZ32" s="303"/>
      <c r="DA32" s="303"/>
      <c r="DB32" s="303"/>
      <c r="DC32" s="303"/>
      <c r="DD32" s="303"/>
    </row>
    <row r="33" spans="1:108" hidden="1">
      <c r="A33" s="303"/>
      <c r="B33" s="303"/>
      <c r="C33" s="303"/>
      <c r="D33" s="303"/>
      <c r="E33" s="303"/>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03"/>
      <c r="AM33" s="303"/>
      <c r="AN33" s="303"/>
      <c r="AO33" s="303"/>
      <c r="AP33" s="303"/>
      <c r="AQ33" s="303"/>
      <c r="AR33" s="303"/>
      <c r="AS33" s="303"/>
      <c r="AT33" s="303"/>
      <c r="AU33" s="303"/>
      <c r="AV33" s="303"/>
      <c r="AW33" s="303"/>
      <c r="AX33" s="303"/>
      <c r="AY33" s="303"/>
      <c r="AZ33" s="303"/>
      <c r="BA33" s="303"/>
      <c r="BB33" s="303"/>
      <c r="BC33" s="303"/>
      <c r="BD33" s="303"/>
      <c r="BE33" s="303"/>
      <c r="BF33" s="303"/>
      <c r="BG33" s="303"/>
      <c r="BH33" s="303"/>
      <c r="BI33" s="303"/>
      <c r="BJ33" s="303"/>
      <c r="BK33" s="303"/>
      <c r="BL33" s="303"/>
      <c r="BM33" s="303"/>
      <c r="BN33" s="303"/>
      <c r="BO33" s="303"/>
      <c r="BP33" s="303"/>
      <c r="BQ33" s="303"/>
      <c r="BR33" s="303"/>
      <c r="BS33" s="303"/>
      <c r="BT33" s="303"/>
      <c r="BU33" s="303"/>
      <c r="BV33" s="303"/>
      <c r="BW33" s="303"/>
      <c r="BX33" s="303"/>
      <c r="BY33" s="303"/>
      <c r="BZ33" s="303"/>
      <c r="CA33" s="303"/>
      <c r="CB33" s="303"/>
      <c r="CC33" s="303"/>
      <c r="CD33" s="303"/>
      <c r="CE33" s="303"/>
      <c r="CF33" s="303"/>
      <c r="CG33" s="303"/>
      <c r="CH33" s="303"/>
      <c r="CI33" s="303"/>
      <c r="CJ33" s="303"/>
      <c r="CK33" s="303"/>
      <c r="CL33" s="303"/>
      <c r="CM33" s="303"/>
      <c r="CN33" s="303"/>
      <c r="CO33" s="303"/>
      <c r="CP33" s="303"/>
      <c r="CQ33" s="303"/>
      <c r="CR33" s="303"/>
      <c r="CS33" s="303"/>
      <c r="CT33" s="303"/>
      <c r="CU33" s="303"/>
      <c r="CV33" s="303"/>
      <c r="CW33" s="303"/>
      <c r="CX33" s="303"/>
      <c r="CY33" s="303"/>
      <c r="CZ33" s="303"/>
      <c r="DA33" s="303"/>
      <c r="DB33" s="303"/>
      <c r="DC33" s="303"/>
      <c r="DD33" s="303"/>
    </row>
    <row r="34" spans="1:108" hidden="1">
      <c r="A34" s="303"/>
      <c r="B34" s="303"/>
      <c r="C34" s="303"/>
      <c r="D34" s="303"/>
      <c r="E34" s="303"/>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3"/>
      <c r="AL34" s="303"/>
      <c r="AM34" s="303"/>
      <c r="AN34" s="303"/>
      <c r="AO34" s="303"/>
      <c r="AP34" s="303"/>
      <c r="AQ34" s="303"/>
      <c r="AR34" s="303"/>
      <c r="AS34" s="303"/>
      <c r="AT34" s="303"/>
      <c r="AU34" s="303"/>
      <c r="AV34" s="303"/>
      <c r="AW34" s="303"/>
      <c r="AX34" s="303"/>
      <c r="AY34" s="303"/>
      <c r="AZ34" s="303"/>
      <c r="BA34" s="303"/>
      <c r="BB34" s="303"/>
      <c r="BC34" s="303"/>
      <c r="BD34" s="303"/>
      <c r="BE34" s="303"/>
      <c r="BF34" s="303"/>
      <c r="BG34" s="303"/>
      <c r="BH34" s="303"/>
      <c r="BI34" s="303"/>
      <c r="BJ34" s="303"/>
      <c r="BK34" s="303"/>
      <c r="BL34" s="303"/>
      <c r="BM34" s="303"/>
      <c r="BN34" s="303"/>
      <c r="BO34" s="303"/>
      <c r="BP34" s="303"/>
      <c r="BQ34" s="303"/>
      <c r="BR34" s="303"/>
      <c r="BS34" s="303"/>
      <c r="BT34" s="303"/>
      <c r="BU34" s="303"/>
      <c r="BV34" s="303"/>
      <c r="BW34" s="303"/>
      <c r="BX34" s="303"/>
      <c r="BY34" s="303"/>
      <c r="BZ34" s="303"/>
      <c r="CA34" s="303"/>
      <c r="CB34" s="303"/>
      <c r="CC34" s="303"/>
      <c r="CD34" s="303"/>
      <c r="CE34" s="303"/>
      <c r="CF34" s="303"/>
      <c r="CG34" s="303"/>
      <c r="CH34" s="303"/>
      <c r="CI34" s="303"/>
      <c r="CJ34" s="303"/>
      <c r="CK34" s="303"/>
      <c r="CL34" s="303"/>
      <c r="CM34" s="303"/>
      <c r="CN34" s="303"/>
      <c r="CO34" s="303"/>
      <c r="CP34" s="303"/>
      <c r="CQ34" s="303"/>
      <c r="CR34" s="303"/>
      <c r="CS34" s="303"/>
      <c r="CT34" s="303"/>
      <c r="CU34" s="303"/>
      <c r="CV34" s="303"/>
      <c r="CW34" s="303"/>
      <c r="CX34" s="303"/>
      <c r="CY34" s="303"/>
      <c r="CZ34" s="303"/>
      <c r="DA34" s="303"/>
      <c r="DB34" s="303"/>
      <c r="DC34" s="303"/>
      <c r="DD34" s="303"/>
    </row>
    <row r="35" spans="1:108" ht="15" customHeight="1">
      <c r="A35" s="299" t="s">
        <v>59</v>
      </c>
      <c r="B35" s="299"/>
      <c r="C35" s="299"/>
      <c r="D35" s="299"/>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299"/>
      <c r="AP35" s="299"/>
      <c r="AQ35" s="299"/>
      <c r="AR35" s="299"/>
      <c r="AS35" s="299"/>
      <c r="AT35" s="299"/>
      <c r="AU35" s="299"/>
      <c r="AV35" s="299"/>
      <c r="AW35" s="299"/>
      <c r="AX35" s="299"/>
      <c r="AY35" s="300"/>
      <c r="AZ35" s="300"/>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316" t="str">
        <f>IF(OR(A36=""),"НЕ ЗАПОЛНЕНО","")</f>
        <v/>
      </c>
      <c r="CM35" s="316"/>
      <c r="CN35" s="316"/>
      <c r="CO35" s="316"/>
      <c r="CP35" s="316"/>
      <c r="CQ35" s="316"/>
      <c r="CR35" s="316"/>
      <c r="CS35" s="316"/>
      <c r="CT35" s="316"/>
      <c r="CU35" s="316"/>
      <c r="CV35" s="316"/>
      <c r="CW35" s="316"/>
      <c r="CX35" s="316"/>
      <c r="CY35" s="316"/>
      <c r="CZ35" s="316"/>
      <c r="DA35" s="316"/>
      <c r="DB35" s="316"/>
      <c r="DC35" s="316"/>
      <c r="DD35" s="316"/>
    </row>
    <row r="36" spans="1:108">
      <c r="A36" s="304" t="s">
        <v>979</v>
      </c>
      <c r="B36" s="304"/>
      <c r="C36" s="304"/>
      <c r="D36" s="304"/>
      <c r="E36" s="304"/>
      <c r="F36" s="304"/>
      <c r="G36" s="304"/>
      <c r="H36" s="304"/>
      <c r="I36" s="304"/>
      <c r="J36" s="304"/>
      <c r="K36" s="304"/>
      <c r="L36" s="304"/>
      <c r="M36" s="304"/>
      <c r="N36" s="304"/>
      <c r="O36" s="304"/>
      <c r="P36" s="304"/>
      <c r="Q36" s="304"/>
      <c r="R36" s="304"/>
      <c r="S36" s="304"/>
      <c r="T36" s="304"/>
      <c r="U36" s="304"/>
      <c r="V36" s="304"/>
      <c r="W36" s="304"/>
      <c r="X36" s="304"/>
      <c r="Y36" s="304"/>
      <c r="Z36" s="304"/>
      <c r="AA36" s="304"/>
      <c r="AB36" s="304"/>
      <c r="AC36" s="304"/>
      <c r="AD36" s="304"/>
      <c r="AE36" s="304"/>
      <c r="AF36" s="304"/>
      <c r="AG36" s="304"/>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4"/>
      <c r="BH36" s="304"/>
      <c r="BI36" s="304"/>
      <c r="BJ36" s="304"/>
      <c r="BK36" s="304"/>
      <c r="BL36" s="304"/>
      <c r="BM36" s="304"/>
      <c r="BN36" s="304"/>
      <c r="BO36" s="304"/>
      <c r="BP36" s="304"/>
      <c r="BQ36" s="304"/>
      <c r="BR36" s="304"/>
      <c r="BS36" s="304"/>
      <c r="BT36" s="304"/>
      <c r="BU36" s="304"/>
      <c r="BV36" s="304"/>
      <c r="BW36" s="304"/>
      <c r="BX36" s="304"/>
      <c r="BY36" s="304"/>
      <c r="BZ36" s="304"/>
      <c r="CA36" s="304"/>
      <c r="CB36" s="304"/>
      <c r="CC36" s="304"/>
      <c r="CD36" s="304"/>
      <c r="CE36" s="304"/>
      <c r="CF36" s="304"/>
      <c r="CG36" s="304"/>
      <c r="CH36" s="304"/>
      <c r="CI36" s="304"/>
      <c r="CJ36" s="304"/>
      <c r="CK36" s="304"/>
      <c r="CL36" s="304"/>
      <c r="CM36" s="304"/>
      <c r="CN36" s="304"/>
      <c r="CO36" s="304"/>
      <c r="CP36" s="304"/>
      <c r="CQ36" s="304"/>
      <c r="CR36" s="304"/>
      <c r="CS36" s="304"/>
      <c r="CT36" s="304"/>
      <c r="CU36" s="304"/>
      <c r="CV36" s="304"/>
      <c r="CW36" s="304"/>
      <c r="CX36" s="304"/>
      <c r="CY36" s="304"/>
      <c r="CZ36" s="304"/>
      <c r="DA36" s="304"/>
      <c r="DB36" s="304"/>
      <c r="DC36" s="304"/>
      <c r="DD36" s="304"/>
    </row>
    <row r="37" spans="1:108">
      <c r="A37" s="304"/>
      <c r="B37" s="304"/>
      <c r="C37" s="304"/>
      <c r="D37" s="304"/>
      <c r="E37" s="304"/>
      <c r="F37" s="304"/>
      <c r="G37" s="304"/>
      <c r="H37" s="304"/>
      <c r="I37" s="304"/>
      <c r="J37" s="304"/>
      <c r="K37" s="304"/>
      <c r="L37" s="304"/>
      <c r="M37" s="304"/>
      <c r="N37" s="304"/>
      <c r="O37" s="304"/>
      <c r="P37" s="304"/>
      <c r="Q37" s="304"/>
      <c r="R37" s="304"/>
      <c r="S37" s="304"/>
      <c r="T37" s="304"/>
      <c r="U37" s="304"/>
      <c r="V37" s="304"/>
      <c r="W37" s="304"/>
      <c r="X37" s="304"/>
      <c r="Y37" s="304"/>
      <c r="Z37" s="304"/>
      <c r="AA37" s="304"/>
      <c r="AB37" s="304"/>
      <c r="AC37" s="304"/>
      <c r="AD37" s="304"/>
      <c r="AE37" s="304"/>
      <c r="AF37" s="304"/>
      <c r="AG37" s="304"/>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4"/>
      <c r="BH37" s="304"/>
      <c r="BI37" s="304"/>
      <c r="BJ37" s="304"/>
      <c r="BK37" s="304"/>
      <c r="BL37" s="304"/>
      <c r="BM37" s="304"/>
      <c r="BN37" s="304"/>
      <c r="BO37" s="304"/>
      <c r="BP37" s="304"/>
      <c r="BQ37" s="304"/>
      <c r="BR37" s="304"/>
      <c r="BS37" s="304"/>
      <c r="BT37" s="304"/>
      <c r="BU37" s="304"/>
      <c r="BV37" s="304"/>
      <c r="BW37" s="304"/>
      <c r="BX37" s="304"/>
      <c r="BY37" s="304"/>
      <c r="BZ37" s="304"/>
      <c r="CA37" s="304"/>
      <c r="CB37" s="304"/>
      <c r="CC37" s="304"/>
      <c r="CD37" s="304"/>
      <c r="CE37" s="304"/>
      <c r="CF37" s="304"/>
      <c r="CG37" s="304"/>
      <c r="CH37" s="304"/>
      <c r="CI37" s="304"/>
      <c r="CJ37" s="304"/>
      <c r="CK37" s="304"/>
      <c r="CL37" s="304"/>
      <c r="CM37" s="304"/>
      <c r="CN37" s="304"/>
      <c r="CO37" s="304"/>
      <c r="CP37" s="304"/>
      <c r="CQ37" s="304"/>
      <c r="CR37" s="304"/>
      <c r="CS37" s="304"/>
      <c r="CT37" s="304"/>
      <c r="CU37" s="304"/>
      <c r="CV37" s="304"/>
      <c r="CW37" s="304"/>
      <c r="CX37" s="304"/>
      <c r="CY37" s="304"/>
      <c r="CZ37" s="304"/>
      <c r="DA37" s="304"/>
      <c r="DB37" s="304"/>
      <c r="DC37" s="304"/>
      <c r="DD37" s="304"/>
    </row>
    <row r="38" spans="1:108">
      <c r="A38" s="304"/>
      <c r="B38" s="304"/>
      <c r="C38" s="304"/>
      <c r="D38" s="304"/>
      <c r="E38" s="304"/>
      <c r="F38" s="304"/>
      <c r="G38" s="304"/>
      <c r="H38" s="304"/>
      <c r="I38" s="304"/>
      <c r="J38" s="304"/>
      <c r="K38" s="304"/>
      <c r="L38" s="304"/>
      <c r="M38" s="304"/>
      <c r="N38" s="304"/>
      <c r="O38" s="304"/>
      <c r="P38" s="304"/>
      <c r="Q38" s="304"/>
      <c r="R38" s="304"/>
      <c r="S38" s="304"/>
      <c r="T38" s="304"/>
      <c r="U38" s="304"/>
      <c r="V38" s="304"/>
      <c r="W38" s="304"/>
      <c r="X38" s="304"/>
      <c r="Y38" s="304"/>
      <c r="Z38" s="304"/>
      <c r="AA38" s="304"/>
      <c r="AB38" s="304"/>
      <c r="AC38" s="304"/>
      <c r="AD38" s="304"/>
      <c r="AE38" s="304"/>
      <c r="AF38" s="304"/>
      <c r="AG38" s="304"/>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4"/>
      <c r="BH38" s="304"/>
      <c r="BI38" s="304"/>
      <c r="BJ38" s="304"/>
      <c r="BK38" s="304"/>
      <c r="BL38" s="304"/>
      <c r="BM38" s="304"/>
      <c r="BN38" s="304"/>
      <c r="BO38" s="304"/>
      <c r="BP38" s="304"/>
      <c r="BQ38" s="304"/>
      <c r="BR38" s="304"/>
      <c r="BS38" s="304"/>
      <c r="BT38" s="304"/>
      <c r="BU38" s="304"/>
      <c r="BV38" s="304"/>
      <c r="BW38" s="304"/>
      <c r="BX38" s="304"/>
      <c r="BY38" s="304"/>
      <c r="BZ38" s="304"/>
      <c r="CA38" s="304"/>
      <c r="CB38" s="304"/>
      <c r="CC38" s="304"/>
      <c r="CD38" s="304"/>
      <c r="CE38" s="304"/>
      <c r="CF38" s="304"/>
      <c r="CG38" s="304"/>
      <c r="CH38" s="304"/>
      <c r="CI38" s="304"/>
      <c r="CJ38" s="304"/>
      <c r="CK38" s="304"/>
      <c r="CL38" s="304"/>
      <c r="CM38" s="304"/>
      <c r="CN38" s="304"/>
      <c r="CO38" s="304"/>
      <c r="CP38" s="304"/>
      <c r="CQ38" s="304"/>
      <c r="CR38" s="304"/>
      <c r="CS38" s="304"/>
      <c r="CT38" s="304"/>
      <c r="CU38" s="304"/>
      <c r="CV38" s="304"/>
      <c r="CW38" s="304"/>
      <c r="CX38" s="304"/>
      <c r="CY38" s="304"/>
      <c r="CZ38" s="304"/>
      <c r="DA38" s="304"/>
      <c r="DB38" s="304"/>
      <c r="DC38" s="304"/>
      <c r="DD38" s="304"/>
    </row>
    <row r="39" spans="1:108" ht="12" customHeight="1">
      <c r="A39" s="304"/>
      <c r="B39" s="304"/>
      <c r="C39" s="304"/>
      <c r="D39" s="304"/>
      <c r="E39" s="304"/>
      <c r="F39" s="304"/>
      <c r="G39" s="304"/>
      <c r="H39" s="304"/>
      <c r="I39" s="304"/>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4"/>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4"/>
      <c r="BH39" s="304"/>
      <c r="BI39" s="304"/>
      <c r="BJ39" s="304"/>
      <c r="BK39" s="304"/>
      <c r="BL39" s="304"/>
      <c r="BM39" s="304"/>
      <c r="BN39" s="304"/>
      <c r="BO39" s="304"/>
      <c r="BP39" s="304"/>
      <c r="BQ39" s="304"/>
      <c r="BR39" s="304"/>
      <c r="BS39" s="304"/>
      <c r="BT39" s="304"/>
      <c r="BU39" s="304"/>
      <c r="BV39" s="304"/>
      <c r="BW39" s="304"/>
      <c r="BX39" s="304"/>
      <c r="BY39" s="304"/>
      <c r="BZ39" s="304"/>
      <c r="CA39" s="304"/>
      <c r="CB39" s="304"/>
      <c r="CC39" s="304"/>
      <c r="CD39" s="304"/>
      <c r="CE39" s="304"/>
      <c r="CF39" s="304"/>
      <c r="CG39" s="304"/>
      <c r="CH39" s="304"/>
      <c r="CI39" s="304"/>
      <c r="CJ39" s="304"/>
      <c r="CK39" s="304"/>
      <c r="CL39" s="304"/>
      <c r="CM39" s="304"/>
      <c r="CN39" s="304"/>
      <c r="CO39" s="304"/>
      <c r="CP39" s="304"/>
      <c r="CQ39" s="304"/>
      <c r="CR39" s="304"/>
      <c r="CS39" s="304"/>
      <c r="CT39" s="304"/>
      <c r="CU39" s="304"/>
      <c r="CV39" s="304"/>
      <c r="CW39" s="304"/>
      <c r="CX39" s="304"/>
      <c r="CY39" s="304"/>
      <c r="CZ39" s="304"/>
      <c r="DA39" s="304"/>
      <c r="DB39" s="304"/>
      <c r="DC39" s="304"/>
      <c r="DD39" s="304"/>
    </row>
    <row r="40" spans="1:108" ht="15" hidden="1" customHeight="1">
      <c r="A40" s="304"/>
      <c r="B40" s="304"/>
      <c r="C40" s="304"/>
      <c r="D40" s="304"/>
      <c r="E40" s="304"/>
      <c r="F40" s="304"/>
      <c r="G40" s="304"/>
      <c r="H40" s="304"/>
      <c r="I40" s="304"/>
      <c r="J40" s="304"/>
      <c r="K40" s="304"/>
      <c r="L40" s="304"/>
      <c r="M40" s="304"/>
      <c r="N40" s="304"/>
      <c r="O40" s="304"/>
      <c r="P40" s="304"/>
      <c r="Q40" s="304"/>
      <c r="R40" s="304"/>
      <c r="S40" s="304"/>
      <c r="T40" s="304"/>
      <c r="U40" s="304"/>
      <c r="V40" s="304"/>
      <c r="W40" s="304"/>
      <c r="X40" s="304"/>
      <c r="Y40" s="304"/>
      <c r="Z40" s="304"/>
      <c r="AA40" s="304"/>
      <c r="AB40" s="304"/>
      <c r="AC40" s="304"/>
      <c r="AD40" s="304"/>
      <c r="AE40" s="304"/>
      <c r="AF40" s="304"/>
      <c r="AG40" s="304"/>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4"/>
      <c r="BH40" s="304"/>
      <c r="BI40" s="304"/>
      <c r="BJ40" s="304"/>
      <c r="BK40" s="304"/>
      <c r="BL40" s="304"/>
      <c r="BM40" s="304"/>
      <c r="BN40" s="304"/>
      <c r="BO40" s="304"/>
      <c r="BP40" s="304"/>
      <c r="BQ40" s="304"/>
      <c r="BR40" s="304"/>
      <c r="BS40" s="304"/>
      <c r="BT40" s="304"/>
      <c r="BU40" s="304"/>
      <c r="BV40" s="304"/>
      <c r="BW40" s="304"/>
      <c r="BX40" s="304"/>
      <c r="BY40" s="304"/>
      <c r="BZ40" s="304"/>
      <c r="CA40" s="304"/>
      <c r="CB40" s="304"/>
      <c r="CC40" s="304"/>
      <c r="CD40" s="304"/>
      <c r="CE40" s="304"/>
      <c r="CF40" s="304"/>
      <c r="CG40" s="304"/>
      <c r="CH40" s="304"/>
      <c r="CI40" s="304"/>
      <c r="CJ40" s="304"/>
      <c r="CK40" s="304"/>
      <c r="CL40" s="304"/>
      <c r="CM40" s="304"/>
      <c r="CN40" s="304"/>
      <c r="CO40" s="304"/>
      <c r="CP40" s="304"/>
      <c r="CQ40" s="304"/>
      <c r="CR40" s="304"/>
      <c r="CS40" s="304"/>
      <c r="CT40" s="304"/>
      <c r="CU40" s="304"/>
      <c r="CV40" s="304"/>
      <c r="CW40" s="304"/>
      <c r="CX40" s="304"/>
      <c r="CY40" s="304"/>
      <c r="CZ40" s="304"/>
      <c r="DA40" s="304"/>
      <c r="DB40" s="304"/>
      <c r="DC40" s="304"/>
      <c r="DD40" s="304"/>
    </row>
    <row r="41" spans="1:108" ht="61.2" hidden="1" customHeight="1">
      <c r="A41" s="304"/>
      <c r="B41" s="304"/>
      <c r="C41" s="304"/>
      <c r="D41" s="304"/>
      <c r="E41" s="304"/>
      <c r="F41" s="304"/>
      <c r="G41" s="304"/>
      <c r="H41" s="304"/>
      <c r="I41" s="304"/>
      <c r="J41" s="304"/>
      <c r="K41" s="304"/>
      <c r="L41" s="304"/>
      <c r="M41" s="304"/>
      <c r="N41" s="304"/>
      <c r="O41" s="304"/>
      <c r="P41" s="304"/>
      <c r="Q41" s="304"/>
      <c r="R41" s="304"/>
      <c r="S41" s="304"/>
      <c r="T41" s="304"/>
      <c r="U41" s="304"/>
      <c r="V41" s="304"/>
      <c r="W41" s="304"/>
      <c r="X41" s="304"/>
      <c r="Y41" s="304"/>
      <c r="Z41" s="304"/>
      <c r="AA41" s="304"/>
      <c r="AB41" s="304"/>
      <c r="AC41" s="304"/>
      <c r="AD41" s="304"/>
      <c r="AE41" s="304"/>
      <c r="AF41" s="304"/>
      <c r="AG41" s="304"/>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4"/>
      <c r="BH41" s="304"/>
      <c r="BI41" s="304"/>
      <c r="BJ41" s="304"/>
      <c r="BK41" s="304"/>
      <c r="BL41" s="304"/>
      <c r="BM41" s="304"/>
      <c r="BN41" s="304"/>
      <c r="BO41" s="304"/>
      <c r="BP41" s="304"/>
      <c r="BQ41" s="304"/>
      <c r="BR41" s="304"/>
      <c r="BS41" s="304"/>
      <c r="BT41" s="304"/>
      <c r="BU41" s="304"/>
      <c r="BV41" s="304"/>
      <c r="BW41" s="304"/>
      <c r="BX41" s="304"/>
      <c r="BY41" s="304"/>
      <c r="BZ41" s="304"/>
      <c r="CA41" s="304"/>
      <c r="CB41" s="304"/>
      <c r="CC41" s="304"/>
      <c r="CD41" s="304"/>
      <c r="CE41" s="304"/>
      <c r="CF41" s="304"/>
      <c r="CG41" s="304"/>
      <c r="CH41" s="304"/>
      <c r="CI41" s="304"/>
      <c r="CJ41" s="304"/>
      <c r="CK41" s="304"/>
      <c r="CL41" s="304"/>
      <c r="CM41" s="304"/>
      <c r="CN41" s="304"/>
      <c r="CO41" s="304"/>
      <c r="CP41" s="304"/>
      <c r="CQ41" s="304"/>
      <c r="CR41" s="304"/>
      <c r="CS41" s="304"/>
      <c r="CT41" s="304"/>
      <c r="CU41" s="304"/>
      <c r="CV41" s="304"/>
      <c r="CW41" s="304"/>
      <c r="CX41" s="304"/>
      <c r="CY41" s="304"/>
      <c r="CZ41" s="304"/>
      <c r="DA41" s="304"/>
      <c r="DB41" s="304"/>
      <c r="DC41" s="304"/>
      <c r="DD41" s="304"/>
    </row>
    <row r="42" spans="1:108" ht="14.4">
      <c r="A42" s="299" t="s">
        <v>61</v>
      </c>
      <c r="B42" s="299"/>
      <c r="C42" s="299"/>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c r="AN42" s="299"/>
      <c r="AO42" s="299"/>
      <c r="AP42" s="299"/>
      <c r="AQ42" s="299"/>
      <c r="AR42" s="299"/>
      <c r="AS42" s="299"/>
      <c r="AT42" s="299"/>
      <c r="AU42" s="299"/>
      <c r="AV42" s="299"/>
      <c r="AW42" s="299"/>
      <c r="AX42" s="299"/>
      <c r="AY42" s="299"/>
      <c r="AZ42" s="299"/>
      <c r="BA42" s="299"/>
      <c r="BB42" s="299"/>
      <c r="BC42" s="299"/>
      <c r="BD42" s="299"/>
      <c r="BE42" s="299"/>
      <c r="BF42" s="299"/>
      <c r="BG42" s="299"/>
      <c r="BH42" s="299"/>
      <c r="BI42" s="299"/>
      <c r="BJ42" s="299"/>
      <c r="BK42" s="299"/>
      <c r="BL42" s="299"/>
      <c r="BM42" s="299"/>
      <c r="BN42" s="299"/>
      <c r="BO42" s="299"/>
      <c r="BP42" s="299"/>
      <c r="BQ42" s="299"/>
      <c r="BR42" s="299"/>
      <c r="BS42" s="299"/>
      <c r="BT42" s="299"/>
      <c r="BU42" s="299"/>
      <c r="BV42" s="299"/>
      <c r="BW42" s="300"/>
      <c r="BX42" s="300"/>
      <c r="BY42" s="300"/>
      <c r="BZ42" s="243"/>
      <c r="CA42" s="243"/>
      <c r="CB42" s="243"/>
      <c r="CC42" s="243"/>
      <c r="CD42" s="243"/>
      <c r="CE42" s="243"/>
      <c r="CF42" s="243"/>
      <c r="CG42" s="243"/>
      <c r="CH42" s="243"/>
      <c r="CI42" s="243"/>
      <c r="CJ42" s="243"/>
      <c r="CK42" s="243"/>
      <c r="CL42" s="297" t="str">
        <f>IF(OR(A43=""),"НЕ ЗАПОЛНЕНО","")</f>
        <v/>
      </c>
      <c r="CM42" s="298"/>
      <c r="CN42" s="298"/>
      <c r="CO42" s="298"/>
      <c r="CP42" s="298"/>
      <c r="CQ42" s="298"/>
      <c r="CR42" s="298"/>
      <c r="CS42" s="298"/>
      <c r="CT42" s="298"/>
      <c r="CU42" s="298"/>
      <c r="CV42" s="298"/>
      <c r="CW42" s="298"/>
      <c r="CX42" s="298"/>
      <c r="CY42" s="298"/>
      <c r="CZ42" s="298"/>
      <c r="DA42" s="298"/>
      <c r="DB42" s="298"/>
      <c r="DC42" s="298"/>
      <c r="DD42" s="298"/>
    </row>
    <row r="43" spans="1:108" ht="12.75" customHeight="1">
      <c r="A43" s="301" t="s">
        <v>980</v>
      </c>
      <c r="B43" s="301"/>
      <c r="C43" s="301"/>
      <c r="D43" s="301"/>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1"/>
      <c r="AY43" s="301"/>
      <c r="AZ43" s="301"/>
      <c r="BA43" s="301"/>
      <c r="BB43" s="301"/>
      <c r="BC43" s="301"/>
      <c r="BD43" s="301"/>
      <c r="BE43" s="301"/>
      <c r="BF43" s="301"/>
      <c r="BG43" s="301"/>
      <c r="BH43" s="301"/>
      <c r="BI43" s="301"/>
      <c r="BJ43" s="301"/>
      <c r="BK43" s="301"/>
      <c r="BL43" s="301"/>
      <c r="BM43" s="301"/>
      <c r="BN43" s="301"/>
      <c r="BO43" s="301"/>
      <c r="BP43" s="301"/>
      <c r="BQ43" s="301"/>
      <c r="BR43" s="301"/>
      <c r="BS43" s="301"/>
      <c r="BT43" s="301"/>
      <c r="BU43" s="301"/>
      <c r="BV43" s="301"/>
      <c r="BW43" s="301"/>
      <c r="BX43" s="301"/>
      <c r="BY43" s="301"/>
      <c r="BZ43" s="301"/>
      <c r="CA43" s="301"/>
      <c r="CB43" s="301"/>
      <c r="CC43" s="301"/>
      <c r="CD43" s="301"/>
      <c r="CE43" s="301"/>
      <c r="CF43" s="301"/>
      <c r="CG43" s="301"/>
      <c r="CH43" s="301"/>
      <c r="CI43" s="301"/>
      <c r="CJ43" s="301"/>
      <c r="CK43" s="301"/>
      <c r="CL43" s="301"/>
      <c r="CM43" s="301"/>
      <c r="CN43" s="301"/>
      <c r="CO43" s="301"/>
      <c r="CP43" s="301"/>
      <c r="CQ43" s="301"/>
      <c r="CR43" s="301"/>
      <c r="CS43" s="301"/>
      <c r="CT43" s="301"/>
      <c r="CU43" s="301"/>
      <c r="CV43" s="301"/>
      <c r="CW43" s="301"/>
      <c r="CX43" s="301"/>
      <c r="CY43" s="301"/>
      <c r="CZ43" s="301"/>
      <c r="DA43" s="301"/>
      <c r="DB43" s="301"/>
      <c r="DC43" s="301"/>
      <c r="DD43" s="301"/>
    </row>
    <row r="44" spans="1:108" ht="12.75" customHeight="1">
      <c r="A44" s="301"/>
      <c r="B44" s="301"/>
      <c r="C44" s="301"/>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301"/>
      <c r="AX44" s="301"/>
      <c r="AY44" s="301"/>
      <c r="AZ44" s="301"/>
      <c r="BA44" s="301"/>
      <c r="BB44" s="301"/>
      <c r="BC44" s="301"/>
      <c r="BD44" s="301"/>
      <c r="BE44" s="301"/>
      <c r="BF44" s="301"/>
      <c r="BG44" s="301"/>
      <c r="BH44" s="301"/>
      <c r="BI44" s="301"/>
      <c r="BJ44" s="301"/>
      <c r="BK44" s="301"/>
      <c r="BL44" s="301"/>
      <c r="BM44" s="301"/>
      <c r="BN44" s="301"/>
      <c r="BO44" s="301"/>
      <c r="BP44" s="301"/>
      <c r="BQ44" s="301"/>
      <c r="BR44" s="301"/>
      <c r="BS44" s="301"/>
      <c r="BT44" s="301"/>
      <c r="BU44" s="301"/>
      <c r="BV44" s="301"/>
      <c r="BW44" s="301"/>
      <c r="BX44" s="301"/>
      <c r="BY44" s="301"/>
      <c r="BZ44" s="301"/>
      <c r="CA44" s="301"/>
      <c r="CB44" s="301"/>
      <c r="CC44" s="301"/>
      <c r="CD44" s="301"/>
      <c r="CE44" s="301"/>
      <c r="CF44" s="301"/>
      <c r="CG44" s="301"/>
      <c r="CH44" s="301"/>
      <c r="CI44" s="301"/>
      <c r="CJ44" s="301"/>
      <c r="CK44" s="301"/>
      <c r="CL44" s="301"/>
      <c r="CM44" s="301"/>
      <c r="CN44" s="301"/>
      <c r="CO44" s="301"/>
      <c r="CP44" s="301"/>
      <c r="CQ44" s="301"/>
      <c r="CR44" s="301"/>
      <c r="CS44" s="301"/>
      <c r="CT44" s="301"/>
      <c r="CU44" s="301"/>
      <c r="CV44" s="301"/>
      <c r="CW44" s="301"/>
      <c r="CX44" s="301"/>
      <c r="CY44" s="301"/>
      <c r="CZ44" s="301"/>
      <c r="DA44" s="301"/>
      <c r="DB44" s="301"/>
      <c r="DC44" s="301"/>
      <c r="DD44" s="301"/>
    </row>
    <row r="45" spans="1:108" ht="12.75" customHeight="1">
      <c r="A45" s="301"/>
      <c r="B45" s="301"/>
      <c r="C45" s="301"/>
      <c r="D45" s="301"/>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c r="BB45" s="301"/>
      <c r="BC45" s="301"/>
      <c r="BD45" s="301"/>
      <c r="BE45" s="301"/>
      <c r="BF45" s="301"/>
      <c r="BG45" s="301"/>
      <c r="BH45" s="301"/>
      <c r="BI45" s="301"/>
      <c r="BJ45" s="301"/>
      <c r="BK45" s="301"/>
      <c r="BL45" s="301"/>
      <c r="BM45" s="301"/>
      <c r="BN45" s="301"/>
      <c r="BO45" s="301"/>
      <c r="BP45" s="301"/>
      <c r="BQ45" s="301"/>
      <c r="BR45" s="301"/>
      <c r="BS45" s="301"/>
      <c r="BT45" s="301"/>
      <c r="BU45" s="301"/>
      <c r="BV45" s="301"/>
      <c r="BW45" s="301"/>
      <c r="BX45" s="301"/>
      <c r="BY45" s="301"/>
      <c r="BZ45" s="301"/>
      <c r="CA45" s="301"/>
      <c r="CB45" s="301"/>
      <c r="CC45" s="301"/>
      <c r="CD45" s="301"/>
      <c r="CE45" s="301"/>
      <c r="CF45" s="301"/>
      <c r="CG45" s="301"/>
      <c r="CH45" s="301"/>
      <c r="CI45" s="301"/>
      <c r="CJ45" s="301"/>
      <c r="CK45" s="301"/>
      <c r="CL45" s="301"/>
      <c r="CM45" s="301"/>
      <c r="CN45" s="301"/>
      <c r="CO45" s="301"/>
      <c r="CP45" s="301"/>
      <c r="CQ45" s="301"/>
      <c r="CR45" s="301"/>
      <c r="CS45" s="301"/>
      <c r="CT45" s="301"/>
      <c r="CU45" s="301"/>
      <c r="CV45" s="301"/>
      <c r="CW45" s="301"/>
      <c r="CX45" s="301"/>
      <c r="CY45" s="301"/>
      <c r="CZ45" s="301"/>
      <c r="DA45" s="301"/>
      <c r="DB45" s="301"/>
      <c r="DC45" s="301"/>
      <c r="DD45" s="301"/>
    </row>
    <row r="46" spans="1:108" ht="12.75" customHeight="1">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c r="BB46" s="301"/>
      <c r="BC46" s="301"/>
      <c r="BD46" s="301"/>
      <c r="BE46" s="301"/>
      <c r="BF46" s="301"/>
      <c r="BG46" s="301"/>
      <c r="BH46" s="301"/>
      <c r="BI46" s="301"/>
      <c r="BJ46" s="301"/>
      <c r="BK46" s="301"/>
      <c r="BL46" s="301"/>
      <c r="BM46" s="301"/>
      <c r="BN46" s="301"/>
      <c r="BO46" s="301"/>
      <c r="BP46" s="301"/>
      <c r="BQ46" s="301"/>
      <c r="BR46" s="301"/>
      <c r="BS46" s="301"/>
      <c r="BT46" s="301"/>
      <c r="BU46" s="301"/>
      <c r="BV46" s="301"/>
      <c r="BW46" s="301"/>
      <c r="BX46" s="301"/>
      <c r="BY46" s="301"/>
      <c r="BZ46" s="301"/>
      <c r="CA46" s="301"/>
      <c r="CB46" s="301"/>
      <c r="CC46" s="301"/>
      <c r="CD46" s="301"/>
      <c r="CE46" s="301"/>
      <c r="CF46" s="301"/>
      <c r="CG46" s="301"/>
      <c r="CH46" s="301"/>
      <c r="CI46" s="301"/>
      <c r="CJ46" s="301"/>
      <c r="CK46" s="301"/>
      <c r="CL46" s="301"/>
      <c r="CM46" s="301"/>
      <c r="CN46" s="301"/>
      <c r="CO46" s="301"/>
      <c r="CP46" s="301"/>
      <c r="CQ46" s="301"/>
      <c r="CR46" s="301"/>
      <c r="CS46" s="301"/>
      <c r="CT46" s="301"/>
      <c r="CU46" s="301"/>
      <c r="CV46" s="301"/>
      <c r="CW46" s="301"/>
      <c r="CX46" s="301"/>
      <c r="CY46" s="301"/>
      <c r="CZ46" s="301"/>
      <c r="DA46" s="301"/>
      <c r="DB46" s="301"/>
      <c r="DC46" s="301"/>
      <c r="DD46" s="301"/>
    </row>
    <row r="47" spans="1:108" ht="1.2" customHeight="1">
      <c r="A47" s="301"/>
      <c r="B47" s="301"/>
      <c r="C47" s="301"/>
      <c r="D47" s="301"/>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301"/>
      <c r="BP47" s="301"/>
      <c r="BQ47" s="301"/>
      <c r="BR47" s="301"/>
      <c r="BS47" s="301"/>
      <c r="BT47" s="301"/>
      <c r="BU47" s="301"/>
      <c r="BV47" s="301"/>
      <c r="BW47" s="301"/>
      <c r="BX47" s="301"/>
      <c r="BY47" s="301"/>
      <c r="BZ47" s="301"/>
      <c r="CA47" s="301"/>
      <c r="CB47" s="301"/>
      <c r="CC47" s="301"/>
      <c r="CD47" s="301"/>
      <c r="CE47" s="301"/>
      <c r="CF47" s="301"/>
      <c r="CG47" s="301"/>
      <c r="CH47" s="301"/>
      <c r="CI47" s="301"/>
      <c r="CJ47" s="301"/>
      <c r="CK47" s="301"/>
      <c r="CL47" s="301"/>
      <c r="CM47" s="301"/>
      <c r="CN47" s="301"/>
      <c r="CO47" s="301"/>
      <c r="CP47" s="301"/>
      <c r="CQ47" s="301"/>
      <c r="CR47" s="301"/>
      <c r="CS47" s="301"/>
      <c r="CT47" s="301"/>
      <c r="CU47" s="301"/>
      <c r="CV47" s="301"/>
      <c r="CW47" s="301"/>
      <c r="CX47" s="301"/>
      <c r="CY47" s="301"/>
      <c r="CZ47" s="301"/>
      <c r="DA47" s="301"/>
      <c r="DB47" s="301"/>
      <c r="DC47" s="301"/>
      <c r="DD47" s="301"/>
    </row>
    <row r="48" spans="1:108" s="24" customFormat="1" ht="28.2" hidden="1" customHeight="1">
      <c r="A48" s="301"/>
      <c r="B48" s="301"/>
      <c r="C48" s="301"/>
      <c r="D48" s="301"/>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1"/>
      <c r="BH48" s="301"/>
      <c r="BI48" s="301"/>
      <c r="BJ48" s="301"/>
      <c r="BK48" s="301"/>
      <c r="BL48" s="301"/>
      <c r="BM48" s="301"/>
      <c r="BN48" s="301"/>
      <c r="BO48" s="301"/>
      <c r="BP48" s="301"/>
      <c r="BQ48" s="301"/>
      <c r="BR48" s="301"/>
      <c r="BS48" s="301"/>
      <c r="BT48" s="301"/>
      <c r="BU48" s="301"/>
      <c r="BV48" s="301"/>
      <c r="BW48" s="301"/>
      <c r="BX48" s="301"/>
      <c r="BY48" s="301"/>
      <c r="BZ48" s="301"/>
      <c r="CA48" s="301"/>
      <c r="CB48" s="301"/>
      <c r="CC48" s="301"/>
      <c r="CD48" s="301"/>
      <c r="CE48" s="301"/>
      <c r="CF48" s="301"/>
      <c r="CG48" s="301"/>
      <c r="CH48" s="301"/>
      <c r="CI48" s="301"/>
      <c r="CJ48" s="301"/>
      <c r="CK48" s="301"/>
      <c r="CL48" s="301"/>
      <c r="CM48" s="301"/>
      <c r="CN48" s="301"/>
      <c r="CO48" s="301"/>
      <c r="CP48" s="301"/>
      <c r="CQ48" s="301"/>
      <c r="CR48" s="301"/>
      <c r="CS48" s="301"/>
      <c r="CT48" s="301"/>
      <c r="CU48" s="301"/>
      <c r="CV48" s="301"/>
      <c r="CW48" s="301"/>
      <c r="CX48" s="301"/>
      <c r="CY48" s="301"/>
      <c r="CZ48" s="301"/>
      <c r="DA48" s="301"/>
      <c r="DB48" s="301"/>
      <c r="DC48" s="301"/>
      <c r="DD48" s="301"/>
    </row>
    <row r="49" spans="1:108" ht="4.5" hidden="1" customHeight="1">
      <c r="A49" s="301"/>
      <c r="B49" s="301"/>
      <c r="C49" s="301"/>
      <c r="D49" s="301"/>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1"/>
      <c r="BR49" s="301"/>
      <c r="BS49" s="301"/>
      <c r="BT49" s="301"/>
      <c r="BU49" s="301"/>
      <c r="BV49" s="301"/>
      <c r="BW49" s="301"/>
      <c r="BX49" s="301"/>
      <c r="BY49" s="301"/>
      <c r="BZ49" s="301"/>
      <c r="CA49" s="301"/>
      <c r="CB49" s="301"/>
      <c r="CC49" s="301"/>
      <c r="CD49" s="301"/>
      <c r="CE49" s="301"/>
      <c r="CF49" s="301"/>
      <c r="CG49" s="301"/>
      <c r="CH49" s="301"/>
      <c r="CI49" s="301"/>
      <c r="CJ49" s="301"/>
      <c r="CK49" s="301"/>
      <c r="CL49" s="301"/>
      <c r="CM49" s="301"/>
      <c r="CN49" s="301"/>
      <c r="CO49" s="301"/>
      <c r="CP49" s="301"/>
      <c r="CQ49" s="301"/>
      <c r="CR49" s="301"/>
      <c r="CS49" s="301"/>
      <c r="CT49" s="301"/>
      <c r="CU49" s="301"/>
      <c r="CV49" s="301"/>
      <c r="CW49" s="301"/>
      <c r="CX49" s="301"/>
      <c r="CY49" s="301"/>
      <c r="CZ49" s="301"/>
      <c r="DA49" s="301"/>
      <c r="DB49" s="301"/>
      <c r="DC49" s="301"/>
      <c r="DD49" s="301"/>
    </row>
    <row r="50" spans="1:108" ht="12.75" hidden="1" customHeight="1">
      <c r="A50" s="301"/>
      <c r="B50" s="301"/>
      <c r="C50" s="301"/>
      <c r="D50" s="301"/>
      <c r="E50" s="301"/>
      <c r="F50" s="301"/>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1"/>
      <c r="BE50" s="301"/>
      <c r="BF50" s="301"/>
      <c r="BG50" s="301"/>
      <c r="BH50" s="301"/>
      <c r="BI50" s="301"/>
      <c r="BJ50" s="301"/>
      <c r="BK50" s="301"/>
      <c r="BL50" s="301"/>
      <c r="BM50" s="301"/>
      <c r="BN50" s="301"/>
      <c r="BO50" s="301"/>
      <c r="BP50" s="301"/>
      <c r="BQ50" s="301"/>
      <c r="BR50" s="301"/>
      <c r="BS50" s="301"/>
      <c r="BT50" s="301"/>
      <c r="BU50" s="301"/>
      <c r="BV50" s="301"/>
      <c r="BW50" s="301"/>
      <c r="BX50" s="301"/>
      <c r="BY50" s="301"/>
      <c r="BZ50" s="301"/>
      <c r="CA50" s="301"/>
      <c r="CB50" s="301"/>
      <c r="CC50" s="301"/>
      <c r="CD50" s="301"/>
      <c r="CE50" s="301"/>
      <c r="CF50" s="301"/>
      <c r="CG50" s="301"/>
      <c r="CH50" s="301"/>
      <c r="CI50" s="301"/>
      <c r="CJ50" s="301"/>
      <c r="CK50" s="301"/>
      <c r="CL50" s="301"/>
      <c r="CM50" s="301"/>
      <c r="CN50" s="301"/>
      <c r="CO50" s="301"/>
      <c r="CP50" s="301"/>
      <c r="CQ50" s="301"/>
      <c r="CR50" s="301"/>
      <c r="CS50" s="301"/>
      <c r="CT50" s="301"/>
      <c r="CU50" s="301"/>
      <c r="CV50" s="301"/>
      <c r="CW50" s="301"/>
      <c r="CX50" s="301"/>
      <c r="CY50" s="301"/>
      <c r="CZ50" s="301"/>
      <c r="DA50" s="301"/>
      <c r="DB50" s="301"/>
      <c r="DC50" s="301"/>
      <c r="DD50" s="301"/>
    </row>
    <row r="51" spans="1:108" ht="12.75" hidden="1" customHeight="1">
      <c r="A51" s="301"/>
      <c r="B51" s="301"/>
      <c r="C51" s="301"/>
      <c r="D51" s="301"/>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1"/>
      <c r="BM51" s="301"/>
      <c r="BN51" s="301"/>
      <c r="BO51" s="301"/>
      <c r="BP51" s="301"/>
      <c r="BQ51" s="301"/>
      <c r="BR51" s="301"/>
      <c r="BS51" s="301"/>
      <c r="BT51" s="301"/>
      <c r="BU51" s="301"/>
      <c r="BV51" s="301"/>
      <c r="BW51" s="301"/>
      <c r="BX51" s="301"/>
      <c r="BY51" s="301"/>
      <c r="BZ51" s="301"/>
      <c r="CA51" s="301"/>
      <c r="CB51" s="301"/>
      <c r="CC51" s="301"/>
      <c r="CD51" s="301"/>
      <c r="CE51" s="301"/>
      <c r="CF51" s="301"/>
      <c r="CG51" s="301"/>
      <c r="CH51" s="301"/>
      <c r="CI51" s="301"/>
      <c r="CJ51" s="301"/>
      <c r="CK51" s="301"/>
      <c r="CL51" s="301"/>
      <c r="CM51" s="301"/>
      <c r="CN51" s="301"/>
      <c r="CO51" s="301"/>
      <c r="CP51" s="301"/>
      <c r="CQ51" s="301"/>
      <c r="CR51" s="301"/>
      <c r="CS51" s="301"/>
      <c r="CT51" s="301"/>
      <c r="CU51" s="301"/>
      <c r="CV51" s="301"/>
      <c r="CW51" s="301"/>
      <c r="CX51" s="301"/>
      <c r="CY51" s="301"/>
      <c r="CZ51" s="301"/>
      <c r="DA51" s="301"/>
      <c r="DB51" s="301"/>
      <c r="DC51" s="301"/>
      <c r="DD51" s="301"/>
    </row>
    <row r="52" spans="1:108" ht="12.75" hidden="1" customHeight="1">
      <c r="A52" s="301"/>
      <c r="B52" s="301"/>
      <c r="C52" s="301"/>
      <c r="D52" s="301"/>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1"/>
      <c r="BM52" s="301"/>
      <c r="BN52" s="301"/>
      <c r="BO52" s="301"/>
      <c r="BP52" s="301"/>
      <c r="BQ52" s="301"/>
      <c r="BR52" s="301"/>
      <c r="BS52" s="301"/>
      <c r="BT52" s="301"/>
      <c r="BU52" s="301"/>
      <c r="BV52" s="301"/>
      <c r="BW52" s="301"/>
      <c r="BX52" s="301"/>
      <c r="BY52" s="301"/>
      <c r="BZ52" s="301"/>
      <c r="CA52" s="301"/>
      <c r="CB52" s="301"/>
      <c r="CC52" s="301"/>
      <c r="CD52" s="301"/>
      <c r="CE52" s="301"/>
      <c r="CF52" s="301"/>
      <c r="CG52" s="301"/>
      <c r="CH52" s="301"/>
      <c r="CI52" s="301"/>
      <c r="CJ52" s="301"/>
      <c r="CK52" s="301"/>
      <c r="CL52" s="301"/>
      <c r="CM52" s="301"/>
      <c r="CN52" s="301"/>
      <c r="CO52" s="301"/>
      <c r="CP52" s="301"/>
      <c r="CQ52" s="301"/>
      <c r="CR52" s="301"/>
      <c r="CS52" s="301"/>
      <c r="CT52" s="301"/>
      <c r="CU52" s="301"/>
      <c r="CV52" s="301"/>
      <c r="CW52" s="301"/>
      <c r="CX52" s="301"/>
      <c r="CY52" s="301"/>
      <c r="CZ52" s="301"/>
      <c r="DA52" s="301"/>
      <c r="DB52" s="301"/>
      <c r="DC52" s="301"/>
      <c r="DD52" s="301"/>
    </row>
    <row r="53" spans="1:108" ht="24.6" hidden="1" customHeight="1">
      <c r="A53" s="301"/>
      <c r="B53" s="301"/>
      <c r="C53" s="301"/>
      <c r="D53" s="301"/>
      <c r="E53" s="301"/>
      <c r="F53" s="301"/>
      <c r="G53" s="301"/>
      <c r="H53" s="301"/>
      <c r="I53" s="301"/>
      <c r="J53" s="301"/>
      <c r="K53" s="301"/>
      <c r="L53" s="301"/>
      <c r="M53" s="301"/>
      <c r="N53" s="301"/>
      <c r="O53" s="301"/>
      <c r="P53" s="301"/>
      <c r="Q53" s="301"/>
      <c r="R53" s="301"/>
      <c r="S53" s="301"/>
      <c r="T53" s="301"/>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1"/>
      <c r="AY53" s="301"/>
      <c r="AZ53" s="301"/>
      <c r="BA53" s="301"/>
      <c r="BB53" s="301"/>
      <c r="BC53" s="301"/>
      <c r="BD53" s="301"/>
      <c r="BE53" s="301"/>
      <c r="BF53" s="301"/>
      <c r="BG53" s="301"/>
      <c r="BH53" s="301"/>
      <c r="BI53" s="301"/>
      <c r="BJ53" s="301"/>
      <c r="BK53" s="301"/>
      <c r="BL53" s="301"/>
      <c r="BM53" s="301"/>
      <c r="BN53" s="301"/>
      <c r="BO53" s="301"/>
      <c r="BP53" s="301"/>
      <c r="BQ53" s="301"/>
      <c r="BR53" s="301"/>
      <c r="BS53" s="301"/>
      <c r="BT53" s="301"/>
      <c r="BU53" s="301"/>
      <c r="BV53" s="301"/>
      <c r="BW53" s="301"/>
      <c r="BX53" s="301"/>
      <c r="BY53" s="301"/>
      <c r="BZ53" s="301"/>
      <c r="CA53" s="301"/>
      <c r="CB53" s="301"/>
      <c r="CC53" s="301"/>
      <c r="CD53" s="301"/>
      <c r="CE53" s="301"/>
      <c r="CF53" s="301"/>
      <c r="CG53" s="301"/>
      <c r="CH53" s="301"/>
      <c r="CI53" s="301"/>
      <c r="CJ53" s="301"/>
      <c r="CK53" s="301"/>
      <c r="CL53" s="301"/>
      <c r="CM53" s="301"/>
      <c r="CN53" s="301"/>
      <c r="CO53" s="301"/>
      <c r="CP53" s="301"/>
      <c r="CQ53" s="301"/>
      <c r="CR53" s="301"/>
      <c r="CS53" s="301"/>
      <c r="CT53" s="301"/>
      <c r="CU53" s="301"/>
      <c r="CV53" s="301"/>
      <c r="CW53" s="301"/>
      <c r="CX53" s="301"/>
      <c r="CY53" s="301"/>
      <c r="CZ53" s="301"/>
      <c r="DA53" s="301"/>
      <c r="DB53" s="301"/>
      <c r="DC53" s="301"/>
      <c r="DD53" s="301"/>
    </row>
    <row r="54" spans="1:108" ht="10.5" customHeight="1">
      <c r="A54" s="265" t="str">
        <f>DE1</f>
        <v>показатели 14.01.2019</v>
      </c>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265"/>
      <c r="AL54" s="265"/>
      <c r="AM54" s="265"/>
      <c r="AN54" s="265"/>
      <c r="AO54" s="265"/>
      <c r="AP54" s="265"/>
      <c r="AQ54" s="265"/>
      <c r="AR54" s="265"/>
      <c r="AS54" s="265"/>
      <c r="AT54" s="265"/>
      <c r="AU54" s="265"/>
      <c r="AV54" s="265"/>
      <c r="AW54" s="265"/>
      <c r="AX54" s="265"/>
      <c r="AY54" s="265"/>
      <c r="AZ54" s="265"/>
      <c r="BA54" s="265"/>
      <c r="BB54" s="265"/>
      <c r="BC54" s="265"/>
      <c r="BD54" s="265"/>
      <c r="BE54" s="265"/>
      <c r="BF54" s="265"/>
      <c r="BG54" s="265"/>
      <c r="BH54" s="265"/>
      <c r="BI54" s="265"/>
      <c r="BJ54" s="265"/>
      <c r="BK54" s="265"/>
      <c r="BL54" s="265"/>
      <c r="BM54" s="265"/>
      <c r="BN54" s="265"/>
      <c r="BO54" s="265"/>
      <c r="BP54" s="265"/>
      <c r="BQ54" s="265"/>
      <c r="BR54" s="265"/>
      <c r="BS54" s="265"/>
      <c r="BT54" s="265"/>
      <c r="BU54" s="265"/>
      <c r="BV54" s="265"/>
      <c r="BW54" s="265"/>
      <c r="BX54" s="265"/>
      <c r="BY54" s="265"/>
      <c r="BZ54" s="265"/>
      <c r="CA54" s="265"/>
      <c r="CB54" s="265"/>
      <c r="CC54" s="265"/>
      <c r="CD54" s="265"/>
      <c r="CE54" s="265"/>
      <c r="CF54" s="265"/>
      <c r="CG54" s="265"/>
      <c r="CH54" s="265"/>
      <c r="CI54" s="265"/>
      <c r="CJ54" s="265"/>
      <c r="CK54" s="265"/>
      <c r="CL54" s="265"/>
      <c r="CM54" s="265"/>
      <c r="CN54" s="265"/>
      <c r="CO54" s="265"/>
      <c r="CP54" s="265"/>
      <c r="CQ54" s="265"/>
      <c r="CR54" s="265"/>
      <c r="CS54" s="265"/>
      <c r="CT54" s="265"/>
      <c r="CU54" s="265"/>
      <c r="CV54" s="265"/>
      <c r="CW54" s="265"/>
      <c r="CX54" s="265"/>
      <c r="CY54" s="265"/>
      <c r="CZ54" s="265"/>
      <c r="DA54" s="265"/>
      <c r="DB54" s="265"/>
      <c r="DC54" s="265"/>
      <c r="DD54" s="265"/>
    </row>
  </sheetData>
  <sheetProtection password="E80F" sheet="1" objects="1" scenarios="1" formatCells="0" formatColumns="0" formatRows="0" insertColumns="0" insertRows="0" insertHyperlinks="0" deleteColumns="0" deleteRows="0" sort="0" autoFilter="0" pivotTables="0"/>
  <mergeCells count="77">
    <mergeCell ref="CL42:DD42"/>
    <mergeCell ref="A42:CK42"/>
    <mergeCell ref="A43:DD53"/>
    <mergeCell ref="CO22:DD22"/>
    <mergeCell ref="A28:DD34"/>
    <mergeCell ref="A36:DD41"/>
    <mergeCell ref="A24:AN24"/>
    <mergeCell ref="AO24:DD24"/>
    <mergeCell ref="A26:DD26"/>
    <mergeCell ref="A25:CN25"/>
    <mergeCell ref="CO25:DD25"/>
    <mergeCell ref="CL27:DD27"/>
    <mergeCell ref="A27:CK27"/>
    <mergeCell ref="CL35:DD35"/>
    <mergeCell ref="A35:CK35"/>
    <mergeCell ref="AK7:AM7"/>
    <mergeCell ref="AN7:AQ7"/>
    <mergeCell ref="V7:AJ7"/>
    <mergeCell ref="A22:AC22"/>
    <mergeCell ref="AE22:CA22"/>
    <mergeCell ref="A14:DD14"/>
    <mergeCell ref="AN15:AQ15"/>
    <mergeCell ref="A8:DD12"/>
    <mergeCell ref="CB19:CN19"/>
    <mergeCell ref="CO18:DD18"/>
    <mergeCell ref="CB18:CN18"/>
    <mergeCell ref="CB17:CN17"/>
    <mergeCell ref="A17:O18"/>
    <mergeCell ref="P17:CA18"/>
    <mergeCell ref="CD15:CN15"/>
    <mergeCell ref="A13:DD13"/>
    <mergeCell ref="A54:DD54"/>
    <mergeCell ref="BZ6:DD6"/>
    <mergeCell ref="BE6:BX6"/>
    <mergeCell ref="CB22:CN22"/>
    <mergeCell ref="CO17:DD17"/>
    <mergeCell ref="CO19:DD19"/>
    <mergeCell ref="CB21:CN21"/>
    <mergeCell ref="CO20:DD20"/>
    <mergeCell ref="CO21:DD21"/>
    <mergeCell ref="AU15:BI15"/>
    <mergeCell ref="BJ15:BM15"/>
    <mergeCell ref="BN15:BP15"/>
    <mergeCell ref="CO15:DD15"/>
    <mergeCell ref="CB20:CN20"/>
    <mergeCell ref="T7:U7"/>
    <mergeCell ref="CO16:DD16"/>
    <mergeCell ref="DT7:DU7"/>
    <mergeCell ref="DV7:EJ7"/>
    <mergeCell ref="EK7:EM7"/>
    <mergeCell ref="EN7:EQ7"/>
    <mergeCell ref="E6:BD6"/>
    <mergeCell ref="P7:S7"/>
    <mergeCell ref="N7:O7"/>
    <mergeCell ref="DE6:FD6"/>
    <mergeCell ref="DN7:DO7"/>
    <mergeCell ref="DP7:DS7"/>
    <mergeCell ref="CN7:CQ7"/>
    <mergeCell ref="BN7:BO7"/>
    <mergeCell ref="BP7:BS7"/>
    <mergeCell ref="BT7:BU7"/>
    <mergeCell ref="BV7:CJ7"/>
    <mergeCell ref="CK7:CM7"/>
    <mergeCell ref="EU1:FD1"/>
    <mergeCell ref="EK1:ET1"/>
    <mergeCell ref="DE1:EJ1"/>
    <mergeCell ref="E3:BD5"/>
    <mergeCell ref="E1:BD1"/>
    <mergeCell ref="E2:BD2"/>
    <mergeCell ref="BE1:DD1"/>
    <mergeCell ref="BZ5:DD5"/>
    <mergeCell ref="DE2:FD2"/>
    <mergeCell ref="DE3:FD3"/>
    <mergeCell ref="DE4:FD5"/>
    <mergeCell ref="BE3:DD3"/>
    <mergeCell ref="BE4:DD4"/>
    <mergeCell ref="BE5:BX5"/>
  </mergeCells>
  <phoneticPr fontId="11" type="noConversion"/>
  <dataValidations count="1">
    <dataValidation showInputMessage="1" showErrorMessage="1" error="НЕ ЗАПОЛНЕНО" sqref="A28:DD34"/>
  </dataValidations>
  <printOptions horizontalCentered="1" verticalCentered="1"/>
  <pageMargins left="0.78740157480314965" right="0.39370078740157483" top="0.39370078740157483" bottom="0" header="0" footer="0"/>
  <pageSetup paperSize="9" scale="91" orientation="portrait" useFirstPageNumber="1" r:id="rId1"/>
  <headerFooter>
    <oddFooter>&amp;L&amp;T &amp;D&amp;R&amp;P из 43</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учреждения!$E$16:$E$66</xm:f>
          </x14:formula1>
          <xm:sqref>CO18:DD18</xm:sqref>
        </x14:dataValidation>
      </x14:dataValidations>
    </ext>
  </extLst>
</worksheet>
</file>

<file path=xl/worksheets/sheet2.xml><?xml version="1.0" encoding="utf-8"?>
<worksheet xmlns="http://schemas.openxmlformats.org/spreadsheetml/2006/main" xmlns:r="http://schemas.openxmlformats.org/officeDocument/2006/relationships">
  <sheetPr codeName="Лист2">
    <tabColor rgb="FF00B050"/>
  </sheetPr>
  <dimension ref="A1:DD22"/>
  <sheetViews>
    <sheetView view="pageBreakPreview" zoomScaleNormal="100" workbookViewId="0">
      <selection activeCell="BU18" sqref="BU18:DD18"/>
    </sheetView>
  </sheetViews>
  <sheetFormatPr defaultColWidth="0.88671875" defaultRowHeight="13.2"/>
  <cols>
    <col min="1" max="72" width="0.88671875" style="1"/>
    <col min="73" max="108" width="0.44140625" style="1" customWidth="1"/>
    <col min="109" max="16384" width="0.88671875" style="1"/>
  </cols>
  <sheetData>
    <row r="1" spans="1:108">
      <c r="A1" s="332" t="str">
        <f>CONCATENATE("Показатели финансового состояния учреждения, подразделения на 01 января ",ТИТУЛ!CK7,ТИТУЛ!CN7," г.")</f>
        <v>Показатели финансового состояния учреждения, подразделения на 01 января 2019 г.</v>
      </c>
      <c r="B1" s="332"/>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c r="AN1" s="332"/>
      <c r="AO1" s="332"/>
      <c r="AP1" s="332"/>
      <c r="AQ1" s="332"/>
      <c r="AR1" s="332"/>
      <c r="AS1" s="332"/>
      <c r="AT1" s="332"/>
      <c r="AU1" s="332"/>
      <c r="AV1" s="332"/>
      <c r="AW1" s="332"/>
      <c r="AX1" s="332"/>
      <c r="AY1" s="332"/>
      <c r="AZ1" s="332"/>
      <c r="BA1" s="332"/>
      <c r="BB1" s="332"/>
      <c r="BC1" s="332"/>
      <c r="BD1" s="332"/>
      <c r="BE1" s="332"/>
      <c r="BF1" s="332"/>
      <c r="BG1" s="332"/>
      <c r="BH1" s="332"/>
      <c r="BI1" s="332"/>
      <c r="BJ1" s="332"/>
      <c r="BK1" s="332"/>
      <c r="BL1" s="332"/>
      <c r="BM1" s="332"/>
      <c r="BN1" s="332"/>
      <c r="BO1" s="332"/>
      <c r="BP1" s="332"/>
      <c r="BQ1" s="332"/>
      <c r="BR1" s="332"/>
      <c r="BS1" s="332"/>
      <c r="BT1" s="332"/>
      <c r="BU1" s="332"/>
      <c r="BV1" s="332"/>
      <c r="BW1" s="332"/>
      <c r="BX1" s="332"/>
      <c r="BY1" s="332"/>
      <c r="BZ1" s="332"/>
      <c r="CA1" s="332"/>
      <c r="CB1" s="332"/>
      <c r="CC1" s="332"/>
      <c r="CD1" s="332"/>
      <c r="CE1" s="332"/>
      <c r="CF1" s="332"/>
      <c r="CG1" s="332"/>
      <c r="CH1" s="332"/>
      <c r="CI1" s="332"/>
      <c r="CJ1" s="332"/>
      <c r="CK1" s="332"/>
      <c r="CL1" s="332"/>
      <c r="CM1" s="332"/>
      <c r="CN1" s="332"/>
      <c r="CO1" s="332"/>
      <c r="CP1" s="332"/>
      <c r="CQ1" s="332"/>
      <c r="CR1" s="332"/>
      <c r="CS1" s="332"/>
      <c r="CT1" s="332"/>
      <c r="CU1" s="332"/>
      <c r="CV1" s="332"/>
      <c r="CW1" s="332"/>
      <c r="CX1" s="332"/>
      <c r="CY1" s="332"/>
      <c r="CZ1" s="332"/>
      <c r="DA1" s="332"/>
      <c r="DB1" s="332"/>
      <c r="DC1" s="332"/>
      <c r="DD1" s="332"/>
    </row>
    <row r="2" spans="1:108">
      <c r="A2" s="336" t="s">
        <v>63</v>
      </c>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c r="AK2" s="336"/>
      <c r="AL2" s="336"/>
      <c r="AM2" s="336"/>
      <c r="AN2" s="336"/>
      <c r="AO2" s="336"/>
      <c r="AP2" s="336"/>
      <c r="AQ2" s="336"/>
      <c r="AR2" s="336"/>
      <c r="AS2" s="336"/>
      <c r="AT2" s="336"/>
      <c r="AU2" s="336"/>
      <c r="AV2" s="336"/>
      <c r="AW2" s="336"/>
      <c r="AX2" s="336"/>
      <c r="AY2" s="336"/>
      <c r="AZ2" s="336"/>
      <c r="BA2" s="336"/>
      <c r="BB2" s="336"/>
      <c r="BC2" s="336"/>
      <c r="BD2" s="336"/>
      <c r="BE2" s="336"/>
      <c r="BF2" s="336"/>
      <c r="BG2" s="336"/>
      <c r="BH2" s="336"/>
      <c r="BI2" s="336"/>
      <c r="BJ2" s="336"/>
      <c r="BK2" s="336"/>
      <c r="BL2" s="336"/>
      <c r="BM2" s="336"/>
      <c r="BN2" s="336"/>
      <c r="BO2" s="336"/>
      <c r="BP2" s="336"/>
      <c r="BQ2" s="336"/>
      <c r="BR2" s="336"/>
      <c r="BS2" s="336"/>
      <c r="BT2" s="336"/>
      <c r="BU2" s="336"/>
      <c r="BV2" s="336"/>
      <c r="BW2" s="336"/>
      <c r="BX2" s="336"/>
      <c r="BY2" s="336"/>
      <c r="BZ2" s="336"/>
      <c r="CA2" s="336"/>
      <c r="CB2" s="336"/>
      <c r="CC2" s="336"/>
      <c r="CD2" s="336"/>
      <c r="CE2" s="336"/>
      <c r="CF2" s="336"/>
      <c r="CG2" s="336"/>
      <c r="CH2" s="336"/>
      <c r="CI2" s="336"/>
      <c r="CJ2" s="336"/>
      <c r="CK2" s="336"/>
      <c r="CL2" s="336"/>
      <c r="CM2" s="336"/>
      <c r="CN2" s="336"/>
      <c r="CO2" s="336"/>
      <c r="CP2" s="336"/>
      <c r="CQ2" s="336"/>
      <c r="CR2" s="336"/>
      <c r="CS2" s="336"/>
      <c r="CT2" s="336"/>
      <c r="CU2" s="336"/>
      <c r="CV2" s="336"/>
      <c r="CW2" s="336"/>
      <c r="CX2" s="336"/>
      <c r="CY2" s="336"/>
      <c r="CZ2" s="336"/>
      <c r="DA2" s="336"/>
      <c r="DB2" s="336"/>
      <c r="DC2" s="336"/>
      <c r="DD2" s="336"/>
    </row>
    <row r="3" spans="1:108" ht="15" customHeight="1">
      <c r="A3" s="337" t="str">
        <f>IF(OR(BU4="",BU5="",BU7="",BU8="",BU9="",BU10="",BU11="",BU13="",BU14="",BU15="",BU16="",BU17="",BU18="",BU19="",BU20="",BU21=""),"НЕ ЗАПОЛНЕНО","Наименование показателя")</f>
        <v>Наименование показателя</v>
      </c>
      <c r="B3" s="338"/>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8"/>
      <c r="AO3" s="338"/>
      <c r="AP3" s="338"/>
      <c r="AQ3" s="338"/>
      <c r="AR3" s="338"/>
      <c r="AS3" s="338"/>
      <c r="AT3" s="338"/>
      <c r="AU3" s="338"/>
      <c r="AV3" s="338"/>
      <c r="AW3" s="338"/>
      <c r="AX3" s="338"/>
      <c r="AY3" s="338"/>
      <c r="AZ3" s="338"/>
      <c r="BA3" s="338"/>
      <c r="BB3" s="338"/>
      <c r="BC3" s="338"/>
      <c r="BD3" s="338"/>
      <c r="BE3" s="338"/>
      <c r="BF3" s="338"/>
      <c r="BG3" s="338"/>
      <c r="BH3" s="338"/>
      <c r="BI3" s="338"/>
      <c r="BJ3" s="338"/>
      <c r="BK3" s="338"/>
      <c r="BL3" s="338"/>
      <c r="BM3" s="338"/>
      <c r="BN3" s="338"/>
      <c r="BO3" s="338"/>
      <c r="BP3" s="338"/>
      <c r="BQ3" s="338"/>
      <c r="BR3" s="338"/>
      <c r="BS3" s="338"/>
      <c r="BT3" s="339"/>
      <c r="BU3" s="333" t="s">
        <v>62</v>
      </c>
      <c r="BV3" s="334"/>
      <c r="BW3" s="334"/>
      <c r="BX3" s="334"/>
      <c r="BY3" s="334"/>
      <c r="BZ3" s="334"/>
      <c r="CA3" s="334"/>
      <c r="CB3" s="334"/>
      <c r="CC3" s="334"/>
      <c r="CD3" s="334"/>
      <c r="CE3" s="334"/>
      <c r="CF3" s="334"/>
      <c r="CG3" s="334"/>
      <c r="CH3" s="334"/>
      <c r="CI3" s="334"/>
      <c r="CJ3" s="334"/>
      <c r="CK3" s="334"/>
      <c r="CL3" s="334"/>
      <c r="CM3" s="334"/>
      <c r="CN3" s="334"/>
      <c r="CO3" s="334"/>
      <c r="CP3" s="334"/>
      <c r="CQ3" s="334"/>
      <c r="CR3" s="334"/>
      <c r="CS3" s="334"/>
      <c r="CT3" s="334"/>
      <c r="CU3" s="334"/>
      <c r="CV3" s="334"/>
      <c r="CW3" s="334"/>
      <c r="CX3" s="334"/>
      <c r="CY3" s="334"/>
      <c r="CZ3" s="334"/>
      <c r="DA3" s="334"/>
      <c r="DB3" s="334"/>
      <c r="DC3" s="334"/>
      <c r="DD3" s="335"/>
    </row>
    <row r="4" spans="1:108" s="2" customFormat="1" ht="15" customHeight="1">
      <c r="A4" s="346" t="s">
        <v>247</v>
      </c>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5"/>
      <c r="BU4" s="343">
        <v>404245349.94999999</v>
      </c>
      <c r="BV4" s="344"/>
      <c r="BW4" s="344"/>
      <c r="BX4" s="344"/>
      <c r="BY4" s="344"/>
      <c r="BZ4" s="344"/>
      <c r="CA4" s="344"/>
      <c r="CB4" s="344"/>
      <c r="CC4" s="344"/>
      <c r="CD4" s="344"/>
      <c r="CE4" s="344"/>
      <c r="CF4" s="344"/>
      <c r="CG4" s="344"/>
      <c r="CH4" s="344"/>
      <c r="CI4" s="344"/>
      <c r="CJ4" s="344"/>
      <c r="CK4" s="344"/>
      <c r="CL4" s="344"/>
      <c r="CM4" s="344"/>
      <c r="CN4" s="344"/>
      <c r="CO4" s="344"/>
      <c r="CP4" s="344"/>
      <c r="CQ4" s="344"/>
      <c r="CR4" s="344"/>
      <c r="CS4" s="344"/>
      <c r="CT4" s="344"/>
      <c r="CU4" s="344"/>
      <c r="CV4" s="344"/>
      <c r="CW4" s="344"/>
      <c r="CX4" s="344"/>
      <c r="CY4" s="344"/>
      <c r="CZ4" s="344"/>
      <c r="DA4" s="344"/>
      <c r="DB4" s="344"/>
      <c r="DC4" s="344"/>
      <c r="DD4" s="345"/>
    </row>
    <row r="5" spans="1:108" s="3" customFormat="1" ht="12.75" customHeight="1">
      <c r="A5" s="326" t="s">
        <v>6</v>
      </c>
      <c r="B5" s="347"/>
      <c r="C5" s="347"/>
      <c r="D5" s="347"/>
      <c r="E5" s="347"/>
      <c r="F5" s="347"/>
      <c r="G5" s="347"/>
      <c r="H5" s="347"/>
      <c r="I5" s="347"/>
      <c r="J5" s="347"/>
      <c r="K5" s="347"/>
      <c r="L5" s="347"/>
      <c r="M5" s="347"/>
      <c r="N5" s="347"/>
      <c r="O5" s="347"/>
      <c r="P5" s="347"/>
      <c r="Q5" s="347"/>
      <c r="R5" s="347"/>
      <c r="S5" s="347"/>
      <c r="T5" s="347"/>
      <c r="U5" s="347"/>
      <c r="V5" s="347"/>
      <c r="W5" s="347"/>
      <c r="X5" s="347"/>
      <c r="Y5" s="347"/>
      <c r="Z5" s="347"/>
      <c r="AA5" s="347"/>
      <c r="AB5" s="347"/>
      <c r="AC5" s="347"/>
      <c r="AD5" s="347"/>
      <c r="AE5" s="347"/>
      <c r="AF5" s="347"/>
      <c r="AG5" s="347"/>
      <c r="AH5" s="347"/>
      <c r="AI5" s="347"/>
      <c r="AJ5" s="347"/>
      <c r="AK5" s="347"/>
      <c r="AL5" s="347"/>
      <c r="AM5" s="347"/>
      <c r="AN5" s="347"/>
      <c r="AO5" s="347"/>
      <c r="AP5" s="347"/>
      <c r="AQ5" s="347"/>
      <c r="AR5" s="347"/>
      <c r="AS5" s="347"/>
      <c r="AT5" s="347"/>
      <c r="AU5" s="347"/>
      <c r="AV5" s="347"/>
      <c r="AW5" s="347"/>
      <c r="AX5" s="347"/>
      <c r="AY5" s="347"/>
      <c r="AZ5" s="347"/>
      <c r="BA5" s="347"/>
      <c r="BB5" s="347"/>
      <c r="BC5" s="347"/>
      <c r="BD5" s="347"/>
      <c r="BE5" s="347"/>
      <c r="BF5" s="347"/>
      <c r="BG5" s="347"/>
      <c r="BH5" s="347"/>
      <c r="BI5" s="347"/>
      <c r="BJ5" s="347"/>
      <c r="BK5" s="347"/>
      <c r="BL5" s="347"/>
      <c r="BM5" s="347"/>
      <c r="BN5" s="347"/>
      <c r="BO5" s="347"/>
      <c r="BP5" s="347"/>
      <c r="BQ5" s="347"/>
      <c r="BR5" s="347"/>
      <c r="BS5" s="347"/>
      <c r="BT5" s="348"/>
      <c r="BU5" s="317">
        <v>358869624.38999999</v>
      </c>
      <c r="BV5" s="349"/>
      <c r="BW5" s="349"/>
      <c r="BX5" s="349"/>
      <c r="BY5" s="349"/>
      <c r="BZ5" s="349"/>
      <c r="CA5" s="349"/>
      <c r="CB5" s="349"/>
      <c r="CC5" s="349"/>
      <c r="CD5" s="349"/>
      <c r="CE5" s="349"/>
      <c r="CF5" s="349"/>
      <c r="CG5" s="349"/>
      <c r="CH5" s="349"/>
      <c r="CI5" s="349"/>
      <c r="CJ5" s="349"/>
      <c r="CK5" s="349"/>
      <c r="CL5" s="349"/>
      <c r="CM5" s="349"/>
      <c r="CN5" s="349"/>
      <c r="CO5" s="349"/>
      <c r="CP5" s="349"/>
      <c r="CQ5" s="349"/>
      <c r="CR5" s="349"/>
      <c r="CS5" s="349"/>
      <c r="CT5" s="349"/>
      <c r="CU5" s="349"/>
      <c r="CV5" s="349"/>
      <c r="CW5" s="349"/>
      <c r="CX5" s="349"/>
      <c r="CY5" s="349"/>
      <c r="CZ5" s="349"/>
      <c r="DA5" s="349"/>
      <c r="DB5" s="349"/>
      <c r="DC5" s="349"/>
      <c r="DD5" s="350"/>
    </row>
    <row r="6" spans="1:108" ht="12.75" customHeight="1">
      <c r="A6" s="329" t="s">
        <v>248</v>
      </c>
      <c r="B6" s="330"/>
      <c r="C6" s="330"/>
      <c r="D6" s="330"/>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c r="AE6" s="330"/>
      <c r="AF6" s="330"/>
      <c r="AG6" s="330"/>
      <c r="AH6" s="330"/>
      <c r="AI6" s="330"/>
      <c r="AJ6" s="330"/>
      <c r="AK6" s="330"/>
      <c r="AL6" s="330"/>
      <c r="AM6" s="330"/>
      <c r="AN6" s="330"/>
      <c r="AO6" s="330"/>
      <c r="AP6" s="330"/>
      <c r="AQ6" s="330"/>
      <c r="AR6" s="330"/>
      <c r="AS6" s="330"/>
      <c r="AT6" s="330"/>
      <c r="AU6" s="330"/>
      <c r="AV6" s="330"/>
      <c r="AW6" s="330"/>
      <c r="AX6" s="330"/>
      <c r="AY6" s="330"/>
      <c r="AZ6" s="330"/>
      <c r="BA6" s="330"/>
      <c r="BB6" s="330"/>
      <c r="BC6" s="330"/>
      <c r="BD6" s="330"/>
      <c r="BE6" s="330"/>
      <c r="BF6" s="330"/>
      <c r="BG6" s="330"/>
      <c r="BH6" s="330"/>
      <c r="BI6" s="330"/>
      <c r="BJ6" s="330"/>
      <c r="BK6" s="330"/>
      <c r="BL6" s="330"/>
      <c r="BM6" s="330"/>
      <c r="BN6" s="330"/>
      <c r="BO6" s="330"/>
      <c r="BP6" s="330"/>
      <c r="BQ6" s="330"/>
      <c r="BR6" s="330"/>
      <c r="BS6" s="330"/>
      <c r="BT6" s="331"/>
      <c r="BU6" s="320"/>
      <c r="BV6" s="321"/>
      <c r="BW6" s="321"/>
      <c r="BX6" s="321"/>
      <c r="BY6" s="321"/>
      <c r="BZ6" s="321"/>
      <c r="CA6" s="321"/>
      <c r="CB6" s="321"/>
      <c r="CC6" s="321"/>
      <c r="CD6" s="321"/>
      <c r="CE6" s="321"/>
      <c r="CF6" s="321"/>
      <c r="CG6" s="321"/>
      <c r="CH6" s="321"/>
      <c r="CI6" s="321"/>
      <c r="CJ6" s="321"/>
      <c r="CK6" s="321"/>
      <c r="CL6" s="321"/>
      <c r="CM6" s="321"/>
      <c r="CN6" s="321"/>
      <c r="CO6" s="321"/>
      <c r="CP6" s="321"/>
      <c r="CQ6" s="321"/>
      <c r="CR6" s="321"/>
      <c r="CS6" s="321"/>
      <c r="CT6" s="321"/>
      <c r="CU6" s="321"/>
      <c r="CV6" s="321"/>
      <c r="CW6" s="321"/>
      <c r="CX6" s="321"/>
      <c r="CY6" s="321"/>
      <c r="CZ6" s="321"/>
      <c r="DA6" s="321"/>
      <c r="DB6" s="321"/>
      <c r="DC6" s="321"/>
      <c r="DD6" s="322"/>
    </row>
    <row r="7" spans="1:108" ht="15" customHeight="1">
      <c r="A7" s="323" t="s">
        <v>249</v>
      </c>
      <c r="B7" s="324"/>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5"/>
      <c r="BU7" s="317">
        <v>257136523.93000001</v>
      </c>
      <c r="BV7" s="318"/>
      <c r="BW7" s="318"/>
      <c r="BX7" s="318"/>
      <c r="BY7" s="318"/>
      <c r="BZ7" s="318"/>
      <c r="CA7" s="318"/>
      <c r="CB7" s="318"/>
      <c r="CC7" s="318"/>
      <c r="CD7" s="318"/>
      <c r="CE7" s="318"/>
      <c r="CF7" s="318"/>
      <c r="CG7" s="318"/>
      <c r="CH7" s="318"/>
      <c r="CI7" s="318"/>
      <c r="CJ7" s="318"/>
      <c r="CK7" s="318"/>
      <c r="CL7" s="318"/>
      <c r="CM7" s="318"/>
      <c r="CN7" s="318"/>
      <c r="CO7" s="318"/>
      <c r="CP7" s="318"/>
      <c r="CQ7" s="318"/>
      <c r="CR7" s="318"/>
      <c r="CS7" s="318"/>
      <c r="CT7" s="318"/>
      <c r="CU7" s="318"/>
      <c r="CV7" s="318"/>
      <c r="CW7" s="318"/>
      <c r="CX7" s="318"/>
      <c r="CY7" s="318"/>
      <c r="CZ7" s="318"/>
      <c r="DA7" s="318"/>
      <c r="DB7" s="318"/>
      <c r="DC7" s="318"/>
      <c r="DD7" s="319"/>
    </row>
    <row r="8" spans="1:108" ht="12.75" customHeight="1">
      <c r="A8" s="323" t="s">
        <v>250</v>
      </c>
      <c r="B8" s="324"/>
      <c r="C8" s="324"/>
      <c r="D8" s="324"/>
      <c r="E8" s="324"/>
      <c r="F8" s="324"/>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5"/>
      <c r="BU8" s="340">
        <v>40103212.850000001</v>
      </c>
      <c r="BV8" s="341"/>
      <c r="BW8" s="341"/>
      <c r="BX8" s="341"/>
      <c r="BY8" s="341"/>
      <c r="BZ8" s="341"/>
      <c r="CA8" s="341"/>
      <c r="CB8" s="341"/>
      <c r="CC8" s="341"/>
      <c r="CD8" s="341"/>
      <c r="CE8" s="341"/>
      <c r="CF8" s="341"/>
      <c r="CG8" s="341"/>
      <c r="CH8" s="341"/>
      <c r="CI8" s="341"/>
      <c r="CJ8" s="341"/>
      <c r="CK8" s="341"/>
      <c r="CL8" s="341"/>
      <c r="CM8" s="341"/>
      <c r="CN8" s="341"/>
      <c r="CO8" s="341"/>
      <c r="CP8" s="341"/>
      <c r="CQ8" s="341"/>
      <c r="CR8" s="341"/>
      <c r="CS8" s="341"/>
      <c r="CT8" s="341"/>
      <c r="CU8" s="341"/>
      <c r="CV8" s="341"/>
      <c r="CW8" s="341"/>
      <c r="CX8" s="341"/>
      <c r="CY8" s="341"/>
      <c r="CZ8" s="341"/>
      <c r="DA8" s="341"/>
      <c r="DB8" s="341"/>
      <c r="DC8" s="341"/>
      <c r="DD8" s="342"/>
    </row>
    <row r="9" spans="1:108" ht="14.4">
      <c r="A9" s="323" t="s">
        <v>249</v>
      </c>
      <c r="B9" s="324"/>
      <c r="C9" s="324"/>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5"/>
      <c r="BU9" s="340">
        <v>2746717.06</v>
      </c>
      <c r="BV9" s="341"/>
      <c r="BW9" s="341"/>
      <c r="BX9" s="341"/>
      <c r="BY9" s="341"/>
      <c r="BZ9" s="341"/>
      <c r="CA9" s="341"/>
      <c r="CB9" s="341"/>
      <c r="CC9" s="341"/>
      <c r="CD9" s="341"/>
      <c r="CE9" s="341"/>
      <c r="CF9" s="341"/>
      <c r="CG9" s="341"/>
      <c r="CH9" s="341"/>
      <c r="CI9" s="341"/>
      <c r="CJ9" s="341"/>
      <c r="CK9" s="341"/>
      <c r="CL9" s="341"/>
      <c r="CM9" s="341"/>
      <c r="CN9" s="341"/>
      <c r="CO9" s="341"/>
      <c r="CP9" s="341"/>
      <c r="CQ9" s="341"/>
      <c r="CR9" s="341"/>
      <c r="CS9" s="341"/>
      <c r="CT9" s="341"/>
      <c r="CU9" s="341"/>
      <c r="CV9" s="341"/>
      <c r="CW9" s="341"/>
      <c r="CX9" s="341"/>
      <c r="CY9" s="341"/>
      <c r="CZ9" s="341"/>
      <c r="DA9" s="341"/>
      <c r="DB9" s="341"/>
      <c r="DC9" s="341"/>
      <c r="DD9" s="342"/>
    </row>
    <row r="10" spans="1:108" ht="15" customHeight="1">
      <c r="A10" s="323" t="s">
        <v>251</v>
      </c>
      <c r="B10" s="324"/>
      <c r="C10" s="324"/>
      <c r="D10" s="324"/>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5"/>
      <c r="BU10" s="340">
        <v>73829.070000000007</v>
      </c>
      <c r="BV10" s="341"/>
      <c r="BW10" s="341"/>
      <c r="BX10" s="341"/>
      <c r="BY10" s="341"/>
      <c r="BZ10" s="341"/>
      <c r="CA10" s="341"/>
      <c r="CB10" s="341"/>
      <c r="CC10" s="341"/>
      <c r="CD10" s="341"/>
      <c r="CE10" s="341"/>
      <c r="CF10" s="341"/>
      <c r="CG10" s="341"/>
      <c r="CH10" s="341"/>
      <c r="CI10" s="341"/>
      <c r="CJ10" s="341"/>
      <c r="CK10" s="341"/>
      <c r="CL10" s="341"/>
      <c r="CM10" s="341"/>
      <c r="CN10" s="341"/>
      <c r="CO10" s="341"/>
      <c r="CP10" s="341"/>
      <c r="CQ10" s="341"/>
      <c r="CR10" s="341"/>
      <c r="CS10" s="341"/>
      <c r="CT10" s="341"/>
      <c r="CU10" s="341"/>
      <c r="CV10" s="341"/>
      <c r="CW10" s="341"/>
      <c r="CX10" s="341"/>
      <c r="CY10" s="341"/>
      <c r="CZ10" s="341"/>
      <c r="DA10" s="341"/>
      <c r="DB10" s="341"/>
      <c r="DC10" s="341"/>
      <c r="DD10" s="342"/>
    </row>
    <row r="11" spans="1:108" ht="15" customHeight="1">
      <c r="A11" s="326" t="s">
        <v>6</v>
      </c>
      <c r="B11" s="327"/>
      <c r="C11" s="327"/>
      <c r="D11" s="327"/>
      <c r="E11" s="327"/>
      <c r="F11" s="327"/>
      <c r="G11" s="327"/>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327"/>
      <c r="AW11" s="327"/>
      <c r="AX11" s="327"/>
      <c r="AY11" s="327"/>
      <c r="AZ11" s="327"/>
      <c r="BA11" s="327"/>
      <c r="BB11" s="327"/>
      <c r="BC11" s="327"/>
      <c r="BD11" s="327"/>
      <c r="BE11" s="327"/>
      <c r="BF11" s="327"/>
      <c r="BG11" s="327"/>
      <c r="BH11" s="327"/>
      <c r="BI11" s="327"/>
      <c r="BJ11" s="327"/>
      <c r="BK11" s="327"/>
      <c r="BL11" s="327"/>
      <c r="BM11" s="327"/>
      <c r="BN11" s="327"/>
      <c r="BO11" s="327"/>
      <c r="BP11" s="327"/>
      <c r="BQ11" s="327"/>
      <c r="BR11" s="327"/>
      <c r="BS11" s="327"/>
      <c r="BT11" s="328"/>
      <c r="BU11" s="317">
        <v>73829.070000000007</v>
      </c>
      <c r="BV11" s="318"/>
      <c r="BW11" s="318"/>
      <c r="BX11" s="318"/>
      <c r="BY11" s="318"/>
      <c r="BZ11" s="318"/>
      <c r="CA11" s="318"/>
      <c r="CB11" s="318"/>
      <c r="CC11" s="318"/>
      <c r="CD11" s="318"/>
      <c r="CE11" s="318"/>
      <c r="CF11" s="318"/>
      <c r="CG11" s="318"/>
      <c r="CH11" s="318"/>
      <c r="CI11" s="318"/>
      <c r="CJ11" s="318"/>
      <c r="CK11" s="318"/>
      <c r="CL11" s="318"/>
      <c r="CM11" s="318"/>
      <c r="CN11" s="318"/>
      <c r="CO11" s="318"/>
      <c r="CP11" s="318"/>
      <c r="CQ11" s="318"/>
      <c r="CR11" s="318"/>
      <c r="CS11" s="318"/>
      <c r="CT11" s="318"/>
      <c r="CU11" s="318"/>
      <c r="CV11" s="318"/>
      <c r="CW11" s="318"/>
      <c r="CX11" s="318"/>
      <c r="CY11" s="318"/>
      <c r="CZ11" s="318"/>
      <c r="DA11" s="318"/>
      <c r="DB11" s="318"/>
      <c r="DC11" s="318"/>
      <c r="DD11" s="319"/>
    </row>
    <row r="12" spans="1:108" ht="15" customHeight="1">
      <c r="A12" s="329" t="s">
        <v>252</v>
      </c>
      <c r="B12" s="330"/>
      <c r="C12" s="330"/>
      <c r="D12" s="330"/>
      <c r="E12" s="330"/>
      <c r="F12" s="330"/>
      <c r="G12" s="330"/>
      <c r="H12" s="330"/>
      <c r="I12" s="330"/>
      <c r="J12" s="330"/>
      <c r="K12" s="330"/>
      <c r="L12" s="330"/>
      <c r="M12" s="330"/>
      <c r="N12" s="330"/>
      <c r="O12" s="330"/>
      <c r="P12" s="330"/>
      <c r="Q12" s="330"/>
      <c r="R12" s="330"/>
      <c r="S12" s="330"/>
      <c r="T12" s="330"/>
      <c r="U12" s="330"/>
      <c r="V12" s="330"/>
      <c r="W12" s="330"/>
      <c r="X12" s="330"/>
      <c r="Y12" s="330"/>
      <c r="Z12" s="330"/>
      <c r="AA12" s="330"/>
      <c r="AB12" s="330"/>
      <c r="AC12" s="330"/>
      <c r="AD12" s="330"/>
      <c r="AE12" s="330"/>
      <c r="AF12" s="330"/>
      <c r="AG12" s="330"/>
      <c r="AH12" s="330"/>
      <c r="AI12" s="330"/>
      <c r="AJ12" s="330"/>
      <c r="AK12" s="330"/>
      <c r="AL12" s="330"/>
      <c r="AM12" s="330"/>
      <c r="AN12" s="330"/>
      <c r="AO12" s="330"/>
      <c r="AP12" s="330"/>
      <c r="AQ12" s="330"/>
      <c r="AR12" s="330"/>
      <c r="AS12" s="330"/>
      <c r="AT12" s="330"/>
      <c r="AU12" s="330"/>
      <c r="AV12" s="330"/>
      <c r="AW12" s="330"/>
      <c r="AX12" s="330"/>
      <c r="AY12" s="330"/>
      <c r="AZ12" s="330"/>
      <c r="BA12" s="330"/>
      <c r="BB12" s="330"/>
      <c r="BC12" s="330"/>
      <c r="BD12" s="330"/>
      <c r="BE12" s="330"/>
      <c r="BF12" s="330"/>
      <c r="BG12" s="330"/>
      <c r="BH12" s="330"/>
      <c r="BI12" s="330"/>
      <c r="BJ12" s="330"/>
      <c r="BK12" s="330"/>
      <c r="BL12" s="330"/>
      <c r="BM12" s="330"/>
      <c r="BN12" s="330"/>
      <c r="BO12" s="330"/>
      <c r="BP12" s="330"/>
      <c r="BQ12" s="330"/>
      <c r="BR12" s="330"/>
      <c r="BS12" s="330"/>
      <c r="BT12" s="331"/>
      <c r="BU12" s="320"/>
      <c r="BV12" s="321"/>
      <c r="BW12" s="321"/>
      <c r="BX12" s="321"/>
      <c r="BY12" s="321"/>
      <c r="BZ12" s="321"/>
      <c r="CA12" s="321"/>
      <c r="CB12" s="321"/>
      <c r="CC12" s="321"/>
      <c r="CD12" s="321"/>
      <c r="CE12" s="321"/>
      <c r="CF12" s="321"/>
      <c r="CG12" s="321"/>
      <c r="CH12" s="321"/>
      <c r="CI12" s="321"/>
      <c r="CJ12" s="321"/>
      <c r="CK12" s="321"/>
      <c r="CL12" s="321"/>
      <c r="CM12" s="321"/>
      <c r="CN12" s="321"/>
      <c r="CO12" s="321"/>
      <c r="CP12" s="321"/>
      <c r="CQ12" s="321"/>
      <c r="CR12" s="321"/>
      <c r="CS12" s="321"/>
      <c r="CT12" s="321"/>
      <c r="CU12" s="321"/>
      <c r="CV12" s="321"/>
      <c r="CW12" s="321"/>
      <c r="CX12" s="321"/>
      <c r="CY12" s="321"/>
      <c r="CZ12" s="321"/>
      <c r="DA12" s="321"/>
      <c r="DB12" s="321"/>
      <c r="DC12" s="321"/>
      <c r="DD12" s="322"/>
    </row>
    <row r="13" spans="1:108" ht="15" customHeight="1">
      <c r="A13" s="323" t="s">
        <v>258</v>
      </c>
      <c r="B13" s="324"/>
      <c r="C13" s="324"/>
      <c r="D13" s="324"/>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5"/>
      <c r="BU13" s="340">
        <v>73829.070000000007</v>
      </c>
      <c r="BV13" s="341"/>
      <c r="BW13" s="341"/>
      <c r="BX13" s="341"/>
      <c r="BY13" s="341"/>
      <c r="BZ13" s="341"/>
      <c r="CA13" s="341"/>
      <c r="CB13" s="341"/>
      <c r="CC13" s="341"/>
      <c r="CD13" s="341"/>
      <c r="CE13" s="341"/>
      <c r="CF13" s="341"/>
      <c r="CG13" s="341"/>
      <c r="CH13" s="341"/>
      <c r="CI13" s="341"/>
      <c r="CJ13" s="341"/>
      <c r="CK13" s="341"/>
      <c r="CL13" s="341"/>
      <c r="CM13" s="341"/>
      <c r="CN13" s="341"/>
      <c r="CO13" s="341"/>
      <c r="CP13" s="341"/>
      <c r="CQ13" s="341"/>
      <c r="CR13" s="341"/>
      <c r="CS13" s="341"/>
      <c r="CT13" s="341"/>
      <c r="CU13" s="341"/>
      <c r="CV13" s="341"/>
      <c r="CW13" s="341"/>
      <c r="CX13" s="341"/>
      <c r="CY13" s="341"/>
      <c r="CZ13" s="341"/>
      <c r="DA13" s="341"/>
      <c r="DB13" s="341"/>
      <c r="DC13" s="341"/>
      <c r="DD13" s="342"/>
    </row>
    <row r="14" spans="1:108" ht="24" customHeight="1">
      <c r="A14" s="323" t="s">
        <v>253</v>
      </c>
      <c r="B14" s="324"/>
      <c r="C14" s="324"/>
      <c r="D14" s="324"/>
      <c r="E14" s="324"/>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5"/>
      <c r="BU14" s="340">
        <v>0</v>
      </c>
      <c r="BV14" s="341"/>
      <c r="BW14" s="341"/>
      <c r="BX14" s="341"/>
      <c r="BY14" s="341"/>
      <c r="BZ14" s="341"/>
      <c r="CA14" s="341"/>
      <c r="CB14" s="341"/>
      <c r="CC14" s="341"/>
      <c r="CD14" s="341"/>
      <c r="CE14" s="341"/>
      <c r="CF14" s="341"/>
      <c r="CG14" s="341"/>
      <c r="CH14" s="341"/>
      <c r="CI14" s="341"/>
      <c r="CJ14" s="341"/>
      <c r="CK14" s="341"/>
      <c r="CL14" s="341"/>
      <c r="CM14" s="341"/>
      <c r="CN14" s="341"/>
      <c r="CO14" s="341"/>
      <c r="CP14" s="341"/>
      <c r="CQ14" s="341"/>
      <c r="CR14" s="341"/>
      <c r="CS14" s="341"/>
      <c r="CT14" s="341"/>
      <c r="CU14" s="341"/>
      <c r="CV14" s="341"/>
      <c r="CW14" s="341"/>
      <c r="CX14" s="341"/>
      <c r="CY14" s="341"/>
      <c r="CZ14" s="341"/>
      <c r="DA14" s="341"/>
      <c r="DB14" s="341"/>
      <c r="DC14" s="341"/>
      <c r="DD14" s="342"/>
    </row>
    <row r="15" spans="1:108" ht="15" customHeight="1">
      <c r="A15" s="323" t="s">
        <v>254</v>
      </c>
      <c r="B15" s="324"/>
      <c r="C15" s="324"/>
      <c r="D15" s="324"/>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5"/>
      <c r="BU15" s="340">
        <v>0</v>
      </c>
      <c r="BV15" s="341"/>
      <c r="BW15" s="341"/>
      <c r="BX15" s="341"/>
      <c r="BY15" s="341"/>
      <c r="BZ15" s="341"/>
      <c r="CA15" s="341"/>
      <c r="CB15" s="341"/>
      <c r="CC15" s="341"/>
      <c r="CD15" s="341"/>
      <c r="CE15" s="341"/>
      <c r="CF15" s="341"/>
      <c r="CG15" s="341"/>
      <c r="CH15" s="341"/>
      <c r="CI15" s="341"/>
      <c r="CJ15" s="341"/>
      <c r="CK15" s="341"/>
      <c r="CL15" s="341"/>
      <c r="CM15" s="341"/>
      <c r="CN15" s="341"/>
      <c r="CO15" s="341"/>
      <c r="CP15" s="341"/>
      <c r="CQ15" s="341"/>
      <c r="CR15" s="341"/>
      <c r="CS15" s="341"/>
      <c r="CT15" s="341"/>
      <c r="CU15" s="341"/>
      <c r="CV15" s="341"/>
      <c r="CW15" s="341"/>
      <c r="CX15" s="341"/>
      <c r="CY15" s="341"/>
      <c r="CZ15" s="341"/>
      <c r="DA15" s="341"/>
      <c r="DB15" s="341"/>
      <c r="DC15" s="341"/>
      <c r="DD15" s="342"/>
    </row>
    <row r="16" spans="1:108" ht="15" customHeight="1">
      <c r="A16" s="323" t="s">
        <v>255</v>
      </c>
      <c r="B16" s="324"/>
      <c r="C16" s="324"/>
      <c r="D16" s="324"/>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5"/>
      <c r="BU16" s="340">
        <v>146599161</v>
      </c>
      <c r="BV16" s="341"/>
      <c r="BW16" s="341"/>
      <c r="BX16" s="341"/>
      <c r="BY16" s="341"/>
      <c r="BZ16" s="341"/>
      <c r="CA16" s="341"/>
      <c r="CB16" s="341"/>
      <c r="CC16" s="341"/>
      <c r="CD16" s="341"/>
      <c r="CE16" s="341"/>
      <c r="CF16" s="341"/>
      <c r="CG16" s="341"/>
      <c r="CH16" s="341"/>
      <c r="CI16" s="341"/>
      <c r="CJ16" s="341"/>
      <c r="CK16" s="341"/>
      <c r="CL16" s="341"/>
      <c r="CM16" s="341"/>
      <c r="CN16" s="341"/>
      <c r="CO16" s="341"/>
      <c r="CP16" s="341"/>
      <c r="CQ16" s="341"/>
      <c r="CR16" s="341"/>
      <c r="CS16" s="341"/>
      <c r="CT16" s="341"/>
      <c r="CU16" s="341"/>
      <c r="CV16" s="341"/>
      <c r="CW16" s="341"/>
      <c r="CX16" s="341"/>
      <c r="CY16" s="341"/>
      <c r="CZ16" s="341"/>
      <c r="DA16" s="341"/>
      <c r="DB16" s="341"/>
      <c r="DC16" s="341"/>
      <c r="DD16" s="342"/>
    </row>
    <row r="17" spans="1:108" ht="15" customHeight="1">
      <c r="A17" s="323" t="s">
        <v>256</v>
      </c>
      <c r="B17" s="324"/>
      <c r="C17" s="324"/>
      <c r="D17" s="324"/>
      <c r="E17" s="324"/>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5"/>
      <c r="BU17" s="340">
        <v>302416.99</v>
      </c>
      <c r="BV17" s="341"/>
      <c r="BW17" s="341"/>
      <c r="BX17" s="341"/>
      <c r="BY17" s="341"/>
      <c r="BZ17" s="341"/>
      <c r="CA17" s="341"/>
      <c r="CB17" s="341"/>
      <c r="CC17" s="341"/>
      <c r="CD17" s="341"/>
      <c r="CE17" s="341"/>
      <c r="CF17" s="341"/>
      <c r="CG17" s="341"/>
      <c r="CH17" s="341"/>
      <c r="CI17" s="341"/>
      <c r="CJ17" s="341"/>
      <c r="CK17" s="341"/>
      <c r="CL17" s="341"/>
      <c r="CM17" s="341"/>
      <c r="CN17" s="341"/>
      <c r="CO17" s="341"/>
      <c r="CP17" s="341"/>
      <c r="CQ17" s="341"/>
      <c r="CR17" s="341"/>
      <c r="CS17" s="341"/>
      <c r="CT17" s="341"/>
      <c r="CU17" s="341"/>
      <c r="CV17" s="341"/>
      <c r="CW17" s="341"/>
      <c r="CX17" s="341"/>
      <c r="CY17" s="341"/>
      <c r="CZ17" s="341"/>
      <c r="DA17" s="341"/>
      <c r="DB17" s="341"/>
      <c r="DC17" s="341"/>
      <c r="DD17" s="342"/>
    </row>
    <row r="18" spans="1:108" ht="15" customHeight="1">
      <c r="A18" s="323" t="s">
        <v>259</v>
      </c>
      <c r="B18" s="324"/>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5"/>
      <c r="BU18" s="340">
        <v>37.85</v>
      </c>
      <c r="BV18" s="341"/>
      <c r="BW18" s="341"/>
      <c r="BX18" s="341"/>
      <c r="BY18" s="341"/>
      <c r="BZ18" s="341"/>
      <c r="CA18" s="341"/>
      <c r="CB18" s="341"/>
      <c r="CC18" s="341"/>
      <c r="CD18" s="341"/>
      <c r="CE18" s="341"/>
      <c r="CF18" s="341"/>
      <c r="CG18" s="341"/>
      <c r="CH18" s="341"/>
      <c r="CI18" s="341"/>
      <c r="CJ18" s="341"/>
      <c r="CK18" s="341"/>
      <c r="CL18" s="341"/>
      <c r="CM18" s="341"/>
      <c r="CN18" s="341"/>
      <c r="CO18" s="341"/>
      <c r="CP18" s="341"/>
      <c r="CQ18" s="341"/>
      <c r="CR18" s="341"/>
      <c r="CS18" s="341"/>
      <c r="CT18" s="341"/>
      <c r="CU18" s="341"/>
      <c r="CV18" s="341"/>
      <c r="CW18" s="341"/>
      <c r="CX18" s="341"/>
      <c r="CY18" s="341"/>
      <c r="CZ18" s="341"/>
      <c r="DA18" s="341"/>
      <c r="DB18" s="341"/>
      <c r="DC18" s="341"/>
      <c r="DD18" s="342"/>
    </row>
    <row r="19" spans="1:108" ht="15" customHeight="1">
      <c r="A19" s="323" t="s">
        <v>257</v>
      </c>
      <c r="B19" s="324"/>
      <c r="C19" s="324"/>
      <c r="D19" s="324"/>
      <c r="E19" s="324"/>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324"/>
      <c r="AX19" s="324"/>
      <c r="AY19" s="324"/>
      <c r="AZ19" s="324"/>
      <c r="BA19" s="324"/>
      <c r="BB19" s="324"/>
      <c r="BC19" s="324"/>
      <c r="BD19" s="324"/>
      <c r="BE19" s="324"/>
      <c r="BF19" s="324"/>
      <c r="BG19" s="324"/>
      <c r="BH19" s="324"/>
      <c r="BI19" s="324"/>
      <c r="BJ19" s="324"/>
      <c r="BK19" s="324"/>
      <c r="BL19" s="324"/>
      <c r="BM19" s="324"/>
      <c r="BN19" s="324"/>
      <c r="BO19" s="324"/>
      <c r="BP19" s="324"/>
      <c r="BQ19" s="324"/>
      <c r="BR19" s="324"/>
      <c r="BS19" s="324"/>
      <c r="BT19" s="325"/>
      <c r="BU19" s="340">
        <v>0</v>
      </c>
      <c r="BV19" s="341"/>
      <c r="BW19" s="341"/>
      <c r="BX19" s="341"/>
      <c r="BY19" s="341"/>
      <c r="BZ19" s="341"/>
      <c r="CA19" s="341"/>
      <c r="CB19" s="341"/>
      <c r="CC19" s="341"/>
      <c r="CD19" s="341"/>
      <c r="CE19" s="341"/>
      <c r="CF19" s="341"/>
      <c r="CG19" s="341"/>
      <c r="CH19" s="341"/>
      <c r="CI19" s="341"/>
      <c r="CJ19" s="341"/>
      <c r="CK19" s="341"/>
      <c r="CL19" s="341"/>
      <c r="CM19" s="341"/>
      <c r="CN19" s="341"/>
      <c r="CO19" s="341"/>
      <c r="CP19" s="341"/>
      <c r="CQ19" s="341"/>
      <c r="CR19" s="341"/>
      <c r="CS19" s="341"/>
      <c r="CT19" s="341"/>
      <c r="CU19" s="341"/>
      <c r="CV19" s="341"/>
      <c r="CW19" s="341"/>
      <c r="CX19" s="341"/>
      <c r="CY19" s="341"/>
      <c r="CZ19" s="341"/>
      <c r="DA19" s="341"/>
      <c r="DB19" s="341"/>
      <c r="DC19" s="341"/>
      <c r="DD19" s="342"/>
    </row>
    <row r="20" spans="1:108" s="2" customFormat="1" ht="15" customHeight="1">
      <c r="A20" s="323" t="s">
        <v>260</v>
      </c>
      <c r="B20" s="356"/>
      <c r="C20" s="356"/>
      <c r="D20" s="356"/>
      <c r="E20" s="356"/>
      <c r="F20" s="356"/>
      <c r="G20" s="356"/>
      <c r="H20" s="356"/>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356"/>
      <c r="AL20" s="356"/>
      <c r="AM20" s="356"/>
      <c r="AN20" s="356"/>
      <c r="AO20" s="356"/>
      <c r="AP20" s="356"/>
      <c r="AQ20" s="356"/>
      <c r="AR20" s="356"/>
      <c r="AS20" s="356"/>
      <c r="AT20" s="356"/>
      <c r="AU20" s="356"/>
      <c r="AV20" s="356"/>
      <c r="AW20" s="356"/>
      <c r="AX20" s="356"/>
      <c r="AY20" s="356"/>
      <c r="AZ20" s="356"/>
      <c r="BA20" s="356"/>
      <c r="BB20" s="356"/>
      <c r="BC20" s="356"/>
      <c r="BD20" s="356"/>
      <c r="BE20" s="356"/>
      <c r="BF20" s="356"/>
      <c r="BG20" s="356"/>
      <c r="BH20" s="356"/>
      <c r="BI20" s="356"/>
      <c r="BJ20" s="356"/>
      <c r="BK20" s="356"/>
      <c r="BL20" s="356"/>
      <c r="BM20" s="356"/>
      <c r="BN20" s="356"/>
      <c r="BO20" s="356"/>
      <c r="BP20" s="356"/>
      <c r="BQ20" s="356"/>
      <c r="BR20" s="356"/>
      <c r="BS20" s="356"/>
      <c r="BT20" s="357"/>
      <c r="BU20" s="340">
        <v>37.85</v>
      </c>
      <c r="BV20" s="341"/>
      <c r="BW20" s="341"/>
      <c r="BX20" s="341"/>
      <c r="BY20" s="341"/>
      <c r="BZ20" s="341"/>
      <c r="CA20" s="341"/>
      <c r="CB20" s="341"/>
      <c r="CC20" s="341"/>
      <c r="CD20" s="341"/>
      <c r="CE20" s="341"/>
      <c r="CF20" s="341"/>
      <c r="CG20" s="341"/>
      <c r="CH20" s="341"/>
      <c r="CI20" s="341"/>
      <c r="CJ20" s="341"/>
      <c r="CK20" s="341"/>
      <c r="CL20" s="341"/>
      <c r="CM20" s="341"/>
      <c r="CN20" s="341"/>
      <c r="CO20" s="341"/>
      <c r="CP20" s="341"/>
      <c r="CQ20" s="341"/>
      <c r="CR20" s="341"/>
      <c r="CS20" s="341"/>
      <c r="CT20" s="341"/>
      <c r="CU20" s="341"/>
      <c r="CV20" s="341"/>
      <c r="CW20" s="341"/>
      <c r="CX20" s="341"/>
      <c r="CY20" s="341"/>
      <c r="CZ20" s="341"/>
      <c r="DA20" s="341"/>
      <c r="DB20" s="341"/>
      <c r="DC20" s="341"/>
      <c r="DD20" s="342"/>
    </row>
    <row r="21" spans="1:108" ht="14.4">
      <c r="A21" s="353" t="s">
        <v>261</v>
      </c>
      <c r="B21" s="354"/>
      <c r="C21" s="354"/>
      <c r="D21" s="354"/>
      <c r="E21" s="354"/>
      <c r="F21" s="354"/>
      <c r="G21" s="354"/>
      <c r="H21" s="354"/>
      <c r="I21" s="354"/>
      <c r="J21" s="354"/>
      <c r="K21" s="354"/>
      <c r="L21" s="354"/>
      <c r="M21" s="354"/>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4"/>
      <c r="AK21" s="354"/>
      <c r="AL21" s="354"/>
      <c r="AM21" s="354"/>
      <c r="AN21" s="354"/>
      <c r="AO21" s="354"/>
      <c r="AP21" s="354"/>
      <c r="AQ21" s="354"/>
      <c r="AR21" s="354"/>
      <c r="AS21" s="354"/>
      <c r="AT21" s="354"/>
      <c r="AU21" s="354"/>
      <c r="AV21" s="354"/>
      <c r="AW21" s="354"/>
      <c r="AX21" s="354"/>
      <c r="AY21" s="354"/>
      <c r="AZ21" s="354"/>
      <c r="BA21" s="354"/>
      <c r="BB21" s="354"/>
      <c r="BC21" s="354"/>
      <c r="BD21" s="354"/>
      <c r="BE21" s="354"/>
      <c r="BF21" s="354"/>
      <c r="BG21" s="354"/>
      <c r="BH21" s="354"/>
      <c r="BI21" s="354"/>
      <c r="BJ21" s="354"/>
      <c r="BK21" s="354"/>
      <c r="BL21" s="354"/>
      <c r="BM21" s="354"/>
      <c r="BN21" s="354"/>
      <c r="BO21" s="354"/>
      <c r="BP21" s="354"/>
      <c r="BQ21" s="354"/>
      <c r="BR21" s="354"/>
      <c r="BS21" s="354"/>
      <c r="BT21" s="355"/>
      <c r="BU21" s="340">
        <v>0</v>
      </c>
      <c r="BV21" s="341"/>
      <c r="BW21" s="341"/>
      <c r="BX21" s="341"/>
      <c r="BY21" s="341"/>
      <c r="BZ21" s="341"/>
      <c r="CA21" s="341"/>
      <c r="CB21" s="341"/>
      <c r="CC21" s="341"/>
      <c r="CD21" s="341"/>
      <c r="CE21" s="341"/>
      <c r="CF21" s="341"/>
      <c r="CG21" s="341"/>
      <c r="CH21" s="341"/>
      <c r="CI21" s="341"/>
      <c r="CJ21" s="341"/>
      <c r="CK21" s="341"/>
      <c r="CL21" s="341"/>
      <c r="CM21" s="341"/>
      <c r="CN21" s="341"/>
      <c r="CO21" s="341"/>
      <c r="CP21" s="341"/>
      <c r="CQ21" s="341"/>
      <c r="CR21" s="341"/>
      <c r="CS21" s="341"/>
      <c r="CT21" s="341"/>
      <c r="CU21" s="341"/>
      <c r="CV21" s="341"/>
      <c r="CW21" s="341"/>
      <c r="CX21" s="341"/>
      <c r="CY21" s="341"/>
      <c r="CZ21" s="341"/>
      <c r="DA21" s="341"/>
      <c r="DB21" s="341"/>
      <c r="DC21" s="341"/>
      <c r="DD21" s="342"/>
    </row>
    <row r="22" spans="1:108" ht="14.4">
      <c r="A22" s="351" t="str">
        <f>ТИТУЛ!DE1</f>
        <v>показатели 14.01.2019</v>
      </c>
      <c r="B22" s="352"/>
      <c r="C22" s="352"/>
      <c r="D22" s="352"/>
      <c r="E22" s="352"/>
      <c r="F22" s="352"/>
      <c r="G22" s="352"/>
      <c r="H22" s="352"/>
      <c r="I22" s="352"/>
      <c r="J22" s="352"/>
      <c r="K22" s="352"/>
      <c r="L22" s="352"/>
      <c r="M22" s="35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52"/>
      <c r="AL22" s="352"/>
      <c r="AM22" s="352"/>
      <c r="AN22" s="352"/>
      <c r="AO22" s="352"/>
      <c r="AP22" s="352"/>
      <c r="AQ22" s="352"/>
      <c r="AR22" s="352"/>
      <c r="AS22" s="352"/>
      <c r="AT22" s="352"/>
      <c r="AU22" s="352"/>
      <c r="AV22" s="352"/>
      <c r="AW22" s="352"/>
      <c r="AX22" s="352"/>
      <c r="AY22" s="352"/>
      <c r="AZ22" s="352"/>
      <c r="BA22" s="352"/>
      <c r="BB22" s="352"/>
      <c r="BC22" s="352"/>
      <c r="BD22" s="352"/>
      <c r="BE22" s="352"/>
      <c r="BF22" s="352"/>
      <c r="BG22" s="352"/>
      <c r="BH22" s="352"/>
      <c r="BI22" s="352"/>
      <c r="BJ22" s="352"/>
      <c r="BK22" s="352"/>
      <c r="BL22" s="352"/>
      <c r="BM22" s="352"/>
      <c r="BN22" s="352"/>
      <c r="BO22" s="352"/>
      <c r="BP22" s="352"/>
      <c r="BQ22" s="352"/>
      <c r="BR22" s="352"/>
      <c r="BS22" s="352"/>
      <c r="BT22" s="352"/>
      <c r="BU22" s="352"/>
      <c r="BV22" s="352"/>
      <c r="BW22" s="352"/>
      <c r="BX22" s="352"/>
      <c r="BY22" s="352"/>
      <c r="BZ22" s="352"/>
      <c r="CA22" s="352"/>
      <c r="CB22" s="352"/>
      <c r="CC22" s="352"/>
      <c r="CD22" s="352"/>
      <c r="CE22" s="352"/>
      <c r="CF22" s="352"/>
      <c r="CG22" s="352"/>
      <c r="CH22" s="352"/>
      <c r="CI22" s="352"/>
      <c r="CJ22" s="352"/>
      <c r="CK22" s="352"/>
      <c r="CL22" s="352"/>
      <c r="CM22" s="352"/>
      <c r="CN22" s="352"/>
      <c r="CO22" s="352"/>
      <c r="CP22" s="352"/>
      <c r="CQ22" s="352"/>
      <c r="CR22" s="352"/>
      <c r="CS22" s="352"/>
      <c r="CT22" s="352"/>
      <c r="CU22" s="352"/>
      <c r="CV22" s="352"/>
      <c r="CW22" s="352"/>
      <c r="CX22" s="352"/>
      <c r="CY22" s="352"/>
      <c r="CZ22" s="352"/>
      <c r="DA22" s="352"/>
      <c r="DB22" s="352"/>
      <c r="DC22" s="352"/>
      <c r="DD22" s="352"/>
    </row>
  </sheetData>
  <sheetProtection password="E80F" sheet="1" objects="1" scenarios="1" formatCells="0" formatColumns="0" formatRows="0" insertColumns="0" insertRows="0" insertHyperlinks="0" deleteColumns="0" deleteRows="0" sort="0" autoFilter="0" pivotTables="0"/>
  <mergeCells count="39">
    <mergeCell ref="A22:DD22"/>
    <mergeCell ref="BU19:DD19"/>
    <mergeCell ref="BU21:DD21"/>
    <mergeCell ref="BU13:DD13"/>
    <mergeCell ref="BU18:DD18"/>
    <mergeCell ref="BU15:DD15"/>
    <mergeCell ref="BU20:DD20"/>
    <mergeCell ref="BU16:DD16"/>
    <mergeCell ref="BU17:DD17"/>
    <mergeCell ref="BU14:DD14"/>
    <mergeCell ref="A21:BT21"/>
    <mergeCell ref="A18:BT18"/>
    <mergeCell ref="A19:BT19"/>
    <mergeCell ref="A20:BT20"/>
    <mergeCell ref="BU9:DD9"/>
    <mergeCell ref="BU10:DD10"/>
    <mergeCell ref="A4:BT4"/>
    <mergeCell ref="A5:BT5"/>
    <mergeCell ref="BU5:DD6"/>
    <mergeCell ref="A6:BT6"/>
    <mergeCell ref="A7:BT7"/>
    <mergeCell ref="A8:BT8"/>
    <mergeCell ref="A9:BT9"/>
    <mergeCell ref="A10:BT10"/>
    <mergeCell ref="A1:DD1"/>
    <mergeCell ref="BU3:DD3"/>
    <mergeCell ref="A2:DD2"/>
    <mergeCell ref="A3:BT3"/>
    <mergeCell ref="BU8:DD8"/>
    <mergeCell ref="BU4:DD4"/>
    <mergeCell ref="BU7:DD7"/>
    <mergeCell ref="BU11:DD12"/>
    <mergeCell ref="A14:BT14"/>
    <mergeCell ref="A15:BT15"/>
    <mergeCell ref="A16:BT16"/>
    <mergeCell ref="A17:BT17"/>
    <mergeCell ref="A11:BT11"/>
    <mergeCell ref="A12:BT12"/>
    <mergeCell ref="A13:BT13"/>
  </mergeCells>
  <phoneticPr fontId="11" type="noConversion"/>
  <printOptions horizontalCentered="1" verticalCentered="1"/>
  <pageMargins left="0.78740157480314965" right="0.39370078740157483" top="0.39370078740157483" bottom="0" header="0" footer="0"/>
  <pageSetup paperSize="9" scale="91" firstPageNumber="2" fitToHeight="0" orientation="portrait" useFirstPageNumber="1" r:id="rId1"/>
  <headerFooter>
    <oddFooter>&amp;L&amp;T &amp;D&amp;R&amp;P из 43</oddFooter>
  </headerFooter>
</worksheet>
</file>

<file path=xl/worksheets/sheet3.xml><?xml version="1.0" encoding="utf-8"?>
<worksheet xmlns="http://schemas.openxmlformats.org/spreadsheetml/2006/main" xmlns:r="http://schemas.openxmlformats.org/officeDocument/2006/relationships">
  <sheetPr codeName="Лист3">
    <tabColor rgb="FF00B050"/>
  </sheetPr>
  <dimension ref="A1:M430"/>
  <sheetViews>
    <sheetView view="pageBreakPreview" zoomScaleNormal="100" zoomScaleSheetLayoutView="100" workbookViewId="0">
      <pane xSplit="4" ySplit="5" topLeftCell="E179" activePane="bottomRight" state="frozen"/>
      <selection activeCell="A64" sqref="A64:B64"/>
      <selection pane="topRight" activeCell="A64" sqref="A64:B64"/>
      <selection pane="bottomLeft" activeCell="A64" sqref="A64:B64"/>
      <selection pane="bottomRight" activeCell="F330" sqref="F330"/>
    </sheetView>
  </sheetViews>
  <sheetFormatPr defaultColWidth="9.109375" defaultRowHeight="15.6"/>
  <cols>
    <col min="1" max="1" width="36.88671875" style="156" customWidth="1"/>
    <col min="2" max="4" width="4.109375" style="143" customWidth="1"/>
    <col min="5" max="5" width="14.109375" style="143" customWidth="1"/>
    <col min="6" max="6" width="14" style="143" customWidth="1"/>
    <col min="7" max="7" width="13.109375" style="143" customWidth="1"/>
    <col min="8" max="8" width="12" style="143" customWidth="1"/>
    <col min="9" max="9" width="13.88671875" style="143" customWidth="1"/>
    <col min="10" max="10" width="9.44140625" style="143" customWidth="1"/>
    <col min="11" max="11" width="12.88671875" style="143" customWidth="1"/>
    <col min="12" max="12" width="17.44140625" style="143" bestFit="1" customWidth="1"/>
    <col min="13" max="13" width="9.109375" style="142"/>
    <col min="14" max="14" width="9" style="143" customWidth="1"/>
    <col min="15" max="16384" width="9.109375" style="143"/>
  </cols>
  <sheetData>
    <row r="1" spans="1:13">
      <c r="A1" s="361" t="s">
        <v>624</v>
      </c>
      <c r="B1" s="361"/>
      <c r="C1" s="361"/>
      <c r="D1" s="361"/>
      <c r="E1" s="361"/>
      <c r="F1" s="361"/>
      <c r="G1" s="361"/>
      <c r="H1" s="361"/>
      <c r="I1" s="361"/>
      <c r="J1" s="361"/>
      <c r="K1" s="33"/>
      <c r="L1" s="33" t="str">
        <f>INDEX(учреждения!C16:C66,MATCH(ТИТУЛ!CO18,учреждения!E16:E66,0))</f>
        <v>спорт</v>
      </c>
      <c r="M1" s="229"/>
    </row>
    <row r="2" spans="1:13" ht="15.75" customHeight="1">
      <c r="A2" s="362" t="s">
        <v>0</v>
      </c>
      <c r="B2" s="364" t="s">
        <v>300</v>
      </c>
      <c r="C2" s="380"/>
      <c r="D2" s="380"/>
      <c r="E2" s="362" t="s">
        <v>298</v>
      </c>
      <c r="F2" s="362"/>
      <c r="G2" s="362"/>
      <c r="H2" s="362"/>
      <c r="I2" s="362"/>
      <c r="J2" s="362"/>
      <c r="K2" s="362" t="s">
        <v>264</v>
      </c>
      <c r="L2" s="33" t="str">
        <f>IF(AND($F$372+$F$6=$F$40,$G$372+$G$6=$G$40,$H$372+$H$6=$H$40,$I$372+$I$6+$K$375=$I$40+$I$392+$K$392,$J$372+$J$6=$J$40,$K$372+$K$6=$K$40),"","НЕ ВЕРНО")</f>
        <v/>
      </c>
      <c r="M2" s="229"/>
    </row>
    <row r="3" spans="1:13" ht="12.75" customHeight="1">
      <c r="A3" s="362"/>
      <c r="B3" s="381" t="s">
        <v>536</v>
      </c>
      <c r="C3" s="381" t="s">
        <v>856</v>
      </c>
      <c r="D3" s="381" t="s">
        <v>79</v>
      </c>
      <c r="E3" s="363" t="s">
        <v>43</v>
      </c>
      <c r="F3" s="363" t="s">
        <v>3</v>
      </c>
      <c r="G3" s="363"/>
      <c r="H3" s="363"/>
      <c r="I3" s="363"/>
      <c r="J3" s="363"/>
      <c r="K3" s="364"/>
      <c r="L3" s="33" t="str">
        <f>IF(AND(F6+G6+H6+I6+K6+J6=0,F40+G40+H40+I40+K40+J40=0,OR(F6&lt;&gt;0,G6&lt;&gt;0,H6&lt;&gt;0,I6&lt;&gt;0,K6&lt;&gt;0,J6&lt;&gt;0)),"",IF(AND(E6&gt;0,E40&gt;0,E6+E372=E40),"","НЕ ЗАПОЛНЕНО"))</f>
        <v/>
      </c>
      <c r="M3" s="229"/>
    </row>
    <row r="4" spans="1:13" ht="24.75" customHeight="1">
      <c r="A4" s="362"/>
      <c r="B4" s="380"/>
      <c r="C4" s="380"/>
      <c r="D4" s="380"/>
      <c r="E4" s="363"/>
      <c r="F4" s="362" t="s">
        <v>301</v>
      </c>
      <c r="G4" s="362" t="s">
        <v>302</v>
      </c>
      <c r="H4" s="362" t="s">
        <v>299</v>
      </c>
      <c r="I4" s="362" t="s">
        <v>423</v>
      </c>
      <c r="J4" s="362"/>
      <c r="K4" s="364"/>
      <c r="L4" s="33">
        <f>КБК!A4</f>
        <v>4</v>
      </c>
      <c r="M4" s="229">
        <f>КБК!A1112</f>
        <v>1112</v>
      </c>
    </row>
    <row r="5" spans="1:13" ht="29.25" customHeight="1">
      <c r="A5" s="362"/>
      <c r="B5" s="380"/>
      <c r="C5" s="380"/>
      <c r="D5" s="380"/>
      <c r="E5" s="363"/>
      <c r="F5" s="362"/>
      <c r="G5" s="362"/>
      <c r="H5" s="362"/>
      <c r="I5" s="228" t="s">
        <v>2</v>
      </c>
      <c r="J5" s="227" t="s">
        <v>4</v>
      </c>
      <c r="K5" s="364"/>
      <c r="L5" s="144">
        <f>КБК!A1111</f>
        <v>1111</v>
      </c>
      <c r="M5" s="229">
        <f>КБК!A1335</f>
        <v>1335</v>
      </c>
    </row>
    <row r="6" spans="1:13" ht="12" customHeight="1">
      <c r="A6" s="34" t="s">
        <v>262</v>
      </c>
      <c r="B6" s="69" t="s">
        <v>670</v>
      </c>
      <c r="C6" s="35">
        <v>0</v>
      </c>
      <c r="D6" s="35">
        <v>0</v>
      </c>
      <c r="E6" s="36">
        <f>SUM(F6:K6)</f>
        <v>53795750</v>
      </c>
      <c r="F6" s="36">
        <f>F7+F11+F25+F28+F36+F39+F22</f>
        <v>46742850</v>
      </c>
      <c r="G6" s="36">
        <f t="shared" ref="G6:K6" si="0">G7+G11+G25+G28+G36+G39+G22</f>
        <v>0</v>
      </c>
      <c r="H6" s="36">
        <f t="shared" si="0"/>
        <v>0</v>
      </c>
      <c r="I6" s="36">
        <f t="shared" si="0"/>
        <v>3747200</v>
      </c>
      <c r="J6" s="36">
        <f t="shared" si="0"/>
        <v>0</v>
      </c>
      <c r="K6" s="36">
        <f t="shared" si="0"/>
        <v>3305700</v>
      </c>
      <c r="L6" s="144"/>
      <c r="M6" s="229"/>
    </row>
    <row r="7" spans="1:13" ht="12" customHeight="1">
      <c r="A7" s="34" t="s">
        <v>64</v>
      </c>
      <c r="B7" s="69" t="s">
        <v>670</v>
      </c>
      <c r="C7" s="35">
        <v>120</v>
      </c>
      <c r="D7" s="35">
        <v>121</v>
      </c>
      <c r="E7" s="36">
        <f t="shared" ref="E7:E38" si="1">SUM(F7:K7)</f>
        <v>127200</v>
      </c>
      <c r="F7" s="36">
        <f t="shared" ref="F7:K7" si="2">SUM(F8:F10)</f>
        <v>0</v>
      </c>
      <c r="G7" s="36">
        <f t="shared" si="2"/>
        <v>0</v>
      </c>
      <c r="H7" s="36">
        <f t="shared" si="2"/>
        <v>0</v>
      </c>
      <c r="I7" s="36">
        <f t="shared" si="2"/>
        <v>127200</v>
      </c>
      <c r="J7" s="36">
        <f t="shared" si="2"/>
        <v>0</v>
      </c>
      <c r="K7" s="36">
        <f t="shared" si="2"/>
        <v>0</v>
      </c>
      <c r="L7" s="144">
        <f>ROW()</f>
        <v>7</v>
      </c>
      <c r="M7" s="229"/>
    </row>
    <row r="8" spans="1:13" ht="12" customHeight="1">
      <c r="A8" s="37" t="str">
        <f t="array" ref="A8:A10">IFERROR(INDEX(КБК!E4:E1111,SMALL(IF((($D$7=КБК!F4:F1111)*($C$7=КБК!G4:G1111)*(NOT(ISERR(SEARCH($L$1,КБК!D4:D1111))))),ROW(КБК!E4:E1111)-3,""),ROW()-$L$7)),"")</f>
        <v>Аренда 000000121.120.0</v>
      </c>
      <c r="B8" s="69" t="str">
        <f t="array" ref="B8:B10">IFERROR(INDEX(КБК!H4:H1111,SMALL(IF((($D$8=КБК!F4:F1111)*($C$8=КБК!G4:G1111)*(NOT(ISERR(SEARCH($L$1,КБК!D4:D1111))))),ROW(КБК!E4:E1111)-3,""),ROW()-$L$7)),"")</f>
        <v>1102</v>
      </c>
      <c r="C8" s="35">
        <v>120</v>
      </c>
      <c r="D8" s="35">
        <v>121</v>
      </c>
      <c r="E8" s="36">
        <f t="shared" si="1"/>
        <v>127200</v>
      </c>
      <c r="F8" s="60"/>
      <c r="G8" s="60"/>
      <c r="H8" s="60"/>
      <c r="I8" s="60">
        <v>127200</v>
      </c>
      <c r="J8" s="60"/>
      <c r="K8" s="60"/>
      <c r="L8" s="144"/>
      <c r="M8" s="229"/>
    </row>
    <row r="9" spans="1:13" ht="12" customHeight="1">
      <c r="A9" s="37" t="str">
        <v/>
      </c>
      <c r="B9" s="69" t="str">
        <v/>
      </c>
      <c r="C9" s="35">
        <v>120</v>
      </c>
      <c r="D9" s="35">
        <v>121</v>
      </c>
      <c r="E9" s="36">
        <f t="shared" si="1"/>
        <v>0</v>
      </c>
      <c r="F9" s="60"/>
      <c r="G9" s="60"/>
      <c r="H9" s="60"/>
      <c r="I9" s="60"/>
      <c r="J9" s="60"/>
      <c r="K9" s="60"/>
      <c r="L9" s="144"/>
      <c r="M9" s="229"/>
    </row>
    <row r="10" spans="1:13" ht="12" customHeight="1">
      <c r="A10" s="37" t="str">
        <v/>
      </c>
      <c r="B10" s="69" t="str">
        <v/>
      </c>
      <c r="C10" s="35">
        <v>120</v>
      </c>
      <c r="D10" s="35">
        <v>121</v>
      </c>
      <c r="E10" s="36">
        <f t="shared" si="1"/>
        <v>0</v>
      </c>
      <c r="F10" s="60"/>
      <c r="G10" s="60"/>
      <c r="H10" s="60"/>
      <c r="I10" s="60"/>
      <c r="J10" s="60"/>
      <c r="K10" s="60"/>
      <c r="L10" s="144"/>
      <c r="M10" s="229"/>
    </row>
    <row r="11" spans="1:13" ht="12" customHeight="1">
      <c r="A11" s="34" t="s">
        <v>263</v>
      </c>
      <c r="B11" s="69" t="s">
        <v>670</v>
      </c>
      <c r="C11" s="35">
        <v>130</v>
      </c>
      <c r="D11" s="35">
        <v>131</v>
      </c>
      <c r="E11" s="36">
        <f t="shared" si="1"/>
        <v>53618550</v>
      </c>
      <c r="F11" s="36">
        <f t="shared" ref="F11:K11" si="3">SUM(F12:F21)</f>
        <v>46742850</v>
      </c>
      <c r="G11" s="36">
        <f t="shared" si="3"/>
        <v>0</v>
      </c>
      <c r="H11" s="36">
        <f t="shared" si="3"/>
        <v>0</v>
      </c>
      <c r="I11" s="36">
        <f t="shared" si="3"/>
        <v>3570000</v>
      </c>
      <c r="J11" s="36">
        <f t="shared" si="3"/>
        <v>0</v>
      </c>
      <c r="K11" s="36">
        <f t="shared" si="3"/>
        <v>3305700</v>
      </c>
      <c r="L11" s="144">
        <f>ROW()</f>
        <v>11</v>
      </c>
      <c r="M11" s="229"/>
    </row>
    <row r="12" spans="1:13" ht="12" customHeight="1">
      <c r="A12" s="37" t="str">
        <f t="array" ref="A12:A21">IFERROR(INDEX(КБК!E4:E1111,SMALL(IF((($D$11=КБК!F4:F1111)*($C$11=КБК!G4:G1111)*(NOT(ISERR(SEARCH($L$1,КБК!D4:D1111))))),ROW(КБК!E4:E1111)-3,""),ROW()-$L$11)),"")</f>
        <v>Доходы 000000131.130.0</v>
      </c>
      <c r="B12" s="69" t="str">
        <f t="array" ref="B12:B21">IFERROR(INDEX(КБК!H4:H1111,SMALL(IF((($D$11=КБК!F4:F1111)*($C$11=КБК!G4:G1111)*(NOT(ISERR(SEARCH($L$1,КБК!D4:D1111))))),ROW(КБК!E4:E1111)-3,""),ROW()-$L$11)),"")</f>
        <v>1102</v>
      </c>
      <c r="C12" s="38">
        <v>130</v>
      </c>
      <c r="D12" s="35">
        <v>131</v>
      </c>
      <c r="E12" s="36">
        <f t="shared" si="1"/>
        <v>3570000</v>
      </c>
      <c r="F12" s="60"/>
      <c r="G12" s="60"/>
      <c r="H12" s="60"/>
      <c r="I12" s="60">
        <v>3570000</v>
      </c>
      <c r="J12" s="60"/>
      <c r="K12" s="60"/>
      <c r="L12" s="144"/>
      <c r="M12" s="229"/>
    </row>
    <row r="13" spans="1:13" s="145" customFormat="1" ht="12" customHeight="1">
      <c r="A13" s="37" t="str">
        <v>спорт 113038759.130.0</v>
      </c>
      <c r="B13" s="69" t="str">
        <v>1102</v>
      </c>
      <c r="C13" s="39">
        <v>130</v>
      </c>
      <c r="D13" s="40">
        <v>131</v>
      </c>
      <c r="E13" s="36">
        <f t="shared" si="1"/>
        <v>43767720</v>
      </c>
      <c r="F13" s="60">
        <v>43767720</v>
      </c>
      <c r="G13" s="60"/>
      <c r="H13" s="60"/>
      <c r="I13" s="60"/>
      <c r="J13" s="60"/>
      <c r="K13" s="60"/>
      <c r="L13" s="144"/>
      <c r="M13" s="229"/>
    </row>
    <row r="14" spans="1:13" s="145" customFormat="1" ht="12" customHeight="1">
      <c r="A14" s="37" t="str">
        <v>спорт з/п 11303S209.130.0</v>
      </c>
      <c r="B14" s="69" t="str">
        <v>1102</v>
      </c>
      <c r="C14" s="39">
        <v>130</v>
      </c>
      <c r="D14" s="40">
        <v>131</v>
      </c>
      <c r="E14" s="36">
        <f t="shared" si="1"/>
        <v>6280830</v>
      </c>
      <c r="F14" s="60">
        <v>2975130</v>
      </c>
      <c r="G14" s="60"/>
      <c r="H14" s="60"/>
      <c r="I14" s="60"/>
      <c r="J14" s="60"/>
      <c r="K14" s="60">
        <v>3305700</v>
      </c>
      <c r="L14" s="144"/>
      <c r="M14" s="229"/>
    </row>
    <row r="15" spans="1:13" s="145" customFormat="1" ht="12" customHeight="1">
      <c r="A15" s="37" t="str">
        <v>спорт мин.з/п 11303S219.130.0</v>
      </c>
      <c r="B15" s="69" t="str">
        <v>1102</v>
      </c>
      <c r="C15" s="39">
        <v>130</v>
      </c>
      <c r="D15" s="40">
        <v>131</v>
      </c>
      <c r="E15" s="36">
        <f t="shared" si="1"/>
        <v>0</v>
      </c>
      <c r="F15" s="60"/>
      <c r="G15" s="60"/>
      <c r="H15" s="60"/>
      <c r="I15" s="60"/>
      <c r="J15" s="60"/>
      <c r="K15" s="60"/>
      <c r="L15" s="144"/>
      <c r="M15" s="229"/>
    </row>
    <row r="16" spans="1:13" s="145" customFormat="1" ht="12" customHeight="1">
      <c r="A16" s="37" t="str">
        <v/>
      </c>
      <c r="B16" s="69" t="str">
        <v/>
      </c>
      <c r="C16" s="39">
        <v>130</v>
      </c>
      <c r="D16" s="40">
        <v>131</v>
      </c>
      <c r="E16" s="36">
        <f t="shared" si="1"/>
        <v>0</v>
      </c>
      <c r="F16" s="60"/>
      <c r="G16" s="60"/>
      <c r="H16" s="60"/>
      <c r="I16" s="60"/>
      <c r="J16" s="60"/>
      <c r="K16" s="60"/>
      <c r="L16" s="144"/>
      <c r="M16" s="229"/>
    </row>
    <row r="17" spans="1:13" s="145" customFormat="1" ht="12" customHeight="1">
      <c r="A17" s="37" t="str">
        <v/>
      </c>
      <c r="B17" s="69" t="str">
        <v/>
      </c>
      <c r="C17" s="39">
        <v>130</v>
      </c>
      <c r="D17" s="40">
        <v>131</v>
      </c>
      <c r="E17" s="36">
        <f t="shared" si="1"/>
        <v>0</v>
      </c>
      <c r="F17" s="60"/>
      <c r="G17" s="60"/>
      <c r="H17" s="60"/>
      <c r="I17" s="60"/>
      <c r="J17" s="60"/>
      <c r="K17" s="60"/>
      <c r="L17" s="144"/>
      <c r="M17" s="229"/>
    </row>
    <row r="18" spans="1:13" ht="12" customHeight="1">
      <c r="A18" s="37" t="str">
        <v/>
      </c>
      <c r="B18" s="69" t="str">
        <v/>
      </c>
      <c r="C18" s="39">
        <v>130</v>
      </c>
      <c r="D18" s="35">
        <v>131</v>
      </c>
      <c r="E18" s="36">
        <f t="shared" si="1"/>
        <v>0</v>
      </c>
      <c r="F18" s="60"/>
      <c r="G18" s="60"/>
      <c r="H18" s="60"/>
      <c r="I18" s="60"/>
      <c r="J18" s="60"/>
      <c r="K18" s="60"/>
      <c r="L18" s="144"/>
      <c r="M18" s="229"/>
    </row>
    <row r="19" spans="1:13" ht="12" customHeight="1">
      <c r="A19" s="37" t="str">
        <v/>
      </c>
      <c r="B19" s="69" t="str">
        <v/>
      </c>
      <c r="C19" s="39">
        <v>130</v>
      </c>
      <c r="D19" s="35">
        <v>131</v>
      </c>
      <c r="E19" s="36">
        <f t="shared" si="1"/>
        <v>0</v>
      </c>
      <c r="F19" s="60"/>
      <c r="G19" s="60"/>
      <c r="H19" s="60"/>
      <c r="I19" s="60"/>
      <c r="J19" s="60"/>
      <c r="K19" s="60"/>
      <c r="L19" s="144"/>
      <c r="M19" s="229"/>
    </row>
    <row r="20" spans="1:13" ht="12" customHeight="1">
      <c r="A20" s="37" t="str">
        <v/>
      </c>
      <c r="B20" s="69" t="str">
        <v/>
      </c>
      <c r="C20" s="39">
        <v>130</v>
      </c>
      <c r="D20" s="35">
        <v>131</v>
      </c>
      <c r="E20" s="36">
        <f t="shared" si="1"/>
        <v>0</v>
      </c>
      <c r="F20" s="60"/>
      <c r="G20" s="60"/>
      <c r="H20" s="60"/>
      <c r="I20" s="60"/>
      <c r="J20" s="60"/>
      <c r="K20" s="60"/>
      <c r="L20" s="144"/>
      <c r="M20" s="229"/>
    </row>
    <row r="21" spans="1:13" ht="12" customHeight="1">
      <c r="A21" s="37" t="str">
        <v/>
      </c>
      <c r="B21" s="69" t="str">
        <v/>
      </c>
      <c r="C21" s="39">
        <v>130</v>
      </c>
      <c r="D21" s="35">
        <v>131</v>
      </c>
      <c r="E21" s="36">
        <f t="shared" si="1"/>
        <v>0</v>
      </c>
      <c r="F21" s="60"/>
      <c r="G21" s="60"/>
      <c r="H21" s="60"/>
      <c r="I21" s="60"/>
      <c r="J21" s="60"/>
      <c r="K21" s="60"/>
      <c r="L21" s="144"/>
      <c r="M21" s="229"/>
    </row>
    <row r="22" spans="1:13" ht="12" customHeight="1">
      <c r="A22" s="148" t="s">
        <v>923</v>
      </c>
      <c r="B22" s="69" t="s">
        <v>670</v>
      </c>
      <c r="C22" s="39">
        <v>130</v>
      </c>
      <c r="D22" s="35">
        <v>135</v>
      </c>
      <c r="E22" s="36">
        <f t="shared" si="1"/>
        <v>50000</v>
      </c>
      <c r="F22" s="36">
        <f>SUM(F23:F24)</f>
        <v>0</v>
      </c>
      <c r="G22" s="36">
        <f t="shared" ref="G22:K22" si="4">SUM(G23:G24)</f>
        <v>0</v>
      </c>
      <c r="H22" s="36">
        <f t="shared" si="4"/>
        <v>0</v>
      </c>
      <c r="I22" s="36">
        <f t="shared" si="4"/>
        <v>50000</v>
      </c>
      <c r="J22" s="36">
        <f t="shared" si="4"/>
        <v>0</v>
      </c>
      <c r="K22" s="36">
        <f t="shared" si="4"/>
        <v>0</v>
      </c>
      <c r="L22" s="144">
        <f>ROW()</f>
        <v>22</v>
      </c>
      <c r="M22" s="229"/>
    </row>
    <row r="23" spans="1:13" ht="12" customHeight="1">
      <c r="A23" s="37" t="str">
        <f t="array" ref="A23:A24">IFERROR(INDEX(КБК!E4:E1111,SMALL(IF((($D$22=КБК!F4:F1111)*($C$22=КБК!G4:G1111)*(NOT(ISERR(SEARCH($L$1,КБК!D4:D1111))))),ROW(КБК!E4:E1111)-3,""),ROW()-$L$22)),"")</f>
        <v>Компенсация 000000135.130.0</v>
      </c>
      <c r="B23" s="69" t="str">
        <f t="array" ref="B23:B24">IFERROR(INDEX(КБК!H4:H1111,SMALL(IF((($D$22=КБК!F4:F1111)*($C$22=КБК!G4:G1111)*(NOT(ISERR(SEARCH($L$1,КБК!D4:D1111))))),ROW(КБК!E4:E1111)-3,""),ROW()-$L$22)),"")</f>
        <v>1102</v>
      </c>
      <c r="C23" s="39">
        <v>130</v>
      </c>
      <c r="D23" s="35">
        <v>135</v>
      </c>
      <c r="E23" s="36">
        <f t="shared" si="1"/>
        <v>50000</v>
      </c>
      <c r="F23" s="60"/>
      <c r="G23" s="60"/>
      <c r="H23" s="60"/>
      <c r="I23" s="60">
        <v>50000</v>
      </c>
      <c r="J23" s="60"/>
      <c r="K23" s="60"/>
      <c r="L23" s="144"/>
      <c r="M23" s="229"/>
    </row>
    <row r="24" spans="1:13" ht="12" customHeight="1">
      <c r="A24" s="37" t="str">
        <v/>
      </c>
      <c r="B24" s="69" t="str">
        <v/>
      </c>
      <c r="C24" s="39">
        <v>130</v>
      </c>
      <c r="D24" s="35">
        <v>135</v>
      </c>
      <c r="E24" s="36">
        <f t="shared" si="1"/>
        <v>0</v>
      </c>
      <c r="F24" s="60"/>
      <c r="G24" s="60"/>
      <c r="H24" s="60"/>
      <c r="I24" s="60"/>
      <c r="J24" s="60"/>
      <c r="K24" s="60"/>
      <c r="L24" s="144"/>
      <c r="M24" s="229"/>
    </row>
    <row r="25" spans="1:13" ht="12" customHeight="1">
      <c r="A25" s="41" t="s">
        <v>777</v>
      </c>
      <c r="B25" s="69" t="s">
        <v>670</v>
      </c>
      <c r="C25" s="35">
        <v>140</v>
      </c>
      <c r="D25" s="35">
        <v>143</v>
      </c>
      <c r="E25" s="36">
        <f t="shared" si="1"/>
        <v>0</v>
      </c>
      <c r="F25" s="36">
        <f t="shared" ref="F25:K25" si="5">SUM(F26:F26)</f>
        <v>0</v>
      </c>
      <c r="G25" s="36">
        <f t="shared" si="5"/>
        <v>0</v>
      </c>
      <c r="H25" s="36">
        <f t="shared" si="5"/>
        <v>0</v>
      </c>
      <c r="I25" s="36">
        <f t="shared" si="5"/>
        <v>0</v>
      </c>
      <c r="J25" s="36">
        <f t="shared" si="5"/>
        <v>0</v>
      </c>
      <c r="K25" s="36">
        <f t="shared" si="5"/>
        <v>0</v>
      </c>
      <c r="L25" s="144">
        <f>ROW()</f>
        <v>25</v>
      </c>
      <c r="M25" s="229"/>
    </row>
    <row r="26" spans="1:13" ht="12" customHeight="1">
      <c r="A26" s="42" t="str">
        <f t="array" ref="A26">IFERROR(INDEX(КБК!E4:E1111,SMALL(IF((($D$25=КБК!F4:F1111)*($C$25=КБК!G4:G1111)*(NOT(ISERR(SEARCH($L$1,КБК!D4:D1111))))),ROW(КБК!E4:E1111)-3,""),ROW()-$L$25)),"")</f>
        <v/>
      </c>
      <c r="B26" s="69" t="str">
        <f t="array" ref="B26">IFERROR(INDEX(КБК!H4:H1111,SMALL(IF((($D$25=КБК!F4:F1111)*($C$25=КБК!G4:G1111)*(NOT(ISERR(SEARCH($L$1,КБК!D4:D1111))))),ROW(КБК!E4:E1111)-3,""),ROW()-$L$25)),"")</f>
        <v/>
      </c>
      <c r="C26" s="35">
        <v>140</v>
      </c>
      <c r="D26" s="35">
        <v>143</v>
      </c>
      <c r="E26" s="36">
        <f t="shared" si="1"/>
        <v>0</v>
      </c>
      <c r="F26" s="60"/>
      <c r="G26" s="60"/>
      <c r="H26" s="60"/>
      <c r="I26" s="60"/>
      <c r="J26" s="60"/>
      <c r="K26" s="60"/>
      <c r="L26" s="144"/>
      <c r="M26" s="229"/>
    </row>
    <row r="27" spans="1:13" ht="26.4">
      <c r="A27" s="230" t="s">
        <v>893</v>
      </c>
      <c r="B27" s="69" t="s">
        <v>670</v>
      </c>
      <c r="C27" s="35">
        <v>180</v>
      </c>
      <c r="D27" s="35">
        <v>180</v>
      </c>
      <c r="E27" s="36">
        <f t="shared" si="1"/>
        <v>0</v>
      </c>
      <c r="F27" s="60"/>
      <c r="G27" s="60"/>
      <c r="H27" s="60"/>
      <c r="I27" s="60"/>
      <c r="J27" s="60"/>
      <c r="K27" s="60"/>
      <c r="L27" s="144"/>
      <c r="M27" s="229"/>
    </row>
    <row r="28" spans="1:13">
      <c r="A28" s="34" t="s">
        <v>892</v>
      </c>
      <c r="B28" s="69" t="s">
        <v>670</v>
      </c>
      <c r="C28" s="35">
        <v>180</v>
      </c>
      <c r="D28" s="35">
        <v>183</v>
      </c>
      <c r="E28" s="36">
        <f t="shared" si="1"/>
        <v>0</v>
      </c>
      <c r="F28" s="36">
        <f t="shared" ref="F28:K28" si="6">SUM(F29:F35)</f>
        <v>0</v>
      </c>
      <c r="G28" s="36">
        <f t="shared" si="6"/>
        <v>0</v>
      </c>
      <c r="H28" s="36">
        <f t="shared" si="6"/>
        <v>0</v>
      </c>
      <c r="I28" s="36">
        <f t="shared" si="6"/>
        <v>0</v>
      </c>
      <c r="J28" s="36">
        <f t="shared" si="6"/>
        <v>0</v>
      </c>
      <c r="K28" s="36">
        <f t="shared" si="6"/>
        <v>0</v>
      </c>
      <c r="L28" s="144">
        <f>ROW()</f>
        <v>28</v>
      </c>
      <c r="M28" s="229"/>
    </row>
    <row r="29" spans="1:13" ht="12" customHeight="1">
      <c r="A29" s="37" t="str">
        <f t="array" ref="A29:A35">IFERROR(INDEX(КБК!E1112:E1335,SMALL(IF((($D$28=КБК!F1112:F1335)*($C$28=КБК!G1112:G1335)*(NOT(ISERR(SEARCH($L$1,КБК!D1112:D1335))))),ROW(КБК!E1112:E1335)-КБК!A1111,""),ROW()-$L$28)),"")</f>
        <v>трудбригада 016032517.180.0</v>
      </c>
      <c r="B29" s="69" t="str">
        <f t="array" ref="B29:B35">IFERROR(INDEX(КБК!H1112:H1335,SMALL(IF((($D$28=КБК!F1112:F1335)*($C$28=КБК!G1112:G1335)*(NOT(ISERR(SEARCH($L$1,КБК!D1112:D1335))))),ROW(КБК!E1112:E1335)-КБК!$A$1111,""),ROW()-$L$28)),"")</f>
        <v>0401</v>
      </c>
      <c r="C29" s="35">
        <v>180</v>
      </c>
      <c r="D29" s="35">
        <v>183</v>
      </c>
      <c r="E29" s="36">
        <f t="shared" si="1"/>
        <v>0</v>
      </c>
      <c r="F29" s="60"/>
      <c r="G29" s="60"/>
      <c r="H29" s="60"/>
      <c r="I29" s="60"/>
      <c r="J29" s="60"/>
      <c r="K29" s="60"/>
      <c r="L29" s="144"/>
      <c r="M29" s="229"/>
    </row>
    <row r="30" spans="1:13" ht="12" customHeight="1">
      <c r="A30" s="37" t="str">
        <v>МТБ спорт 112010004.180.0</v>
      </c>
      <c r="B30" s="69" t="str">
        <v>1102</v>
      </c>
      <c r="C30" s="35">
        <v>180</v>
      </c>
      <c r="D30" s="35">
        <v>183</v>
      </c>
      <c r="E30" s="36">
        <f t="shared" si="1"/>
        <v>0</v>
      </c>
      <c r="F30" s="60"/>
      <c r="G30" s="60"/>
      <c r="H30" s="60"/>
      <c r="I30" s="60"/>
      <c r="J30" s="60"/>
      <c r="K30" s="60"/>
      <c r="L30" s="144"/>
      <c r="M30" s="229"/>
    </row>
    <row r="31" spans="1:13" ht="12" customHeight="1">
      <c r="A31" s="37" t="str">
        <v/>
      </c>
      <c r="B31" s="69" t="str">
        <v/>
      </c>
      <c r="C31" s="35">
        <v>180</v>
      </c>
      <c r="D31" s="35">
        <v>183</v>
      </c>
      <c r="E31" s="36">
        <f t="shared" si="1"/>
        <v>0</v>
      </c>
      <c r="F31" s="60"/>
      <c r="G31" s="60"/>
      <c r="H31" s="60"/>
      <c r="I31" s="60"/>
      <c r="J31" s="60"/>
      <c r="K31" s="60"/>
      <c r="L31" s="144"/>
      <c r="M31" s="229"/>
    </row>
    <row r="32" spans="1:13" ht="12" customHeight="1">
      <c r="A32" s="37" t="str">
        <v/>
      </c>
      <c r="B32" s="69" t="str">
        <v/>
      </c>
      <c r="C32" s="35">
        <v>180</v>
      </c>
      <c r="D32" s="35">
        <v>183</v>
      </c>
      <c r="E32" s="36">
        <f t="shared" si="1"/>
        <v>0</v>
      </c>
      <c r="F32" s="60"/>
      <c r="G32" s="60"/>
      <c r="H32" s="60"/>
      <c r="I32" s="60"/>
      <c r="J32" s="60"/>
      <c r="K32" s="60"/>
      <c r="L32" s="144"/>
      <c r="M32" s="229"/>
    </row>
    <row r="33" spans="1:13" ht="12" customHeight="1">
      <c r="A33" s="37" t="str">
        <v/>
      </c>
      <c r="B33" s="69" t="str">
        <v/>
      </c>
      <c r="C33" s="35">
        <v>180</v>
      </c>
      <c r="D33" s="35">
        <v>183</v>
      </c>
      <c r="E33" s="36">
        <f t="shared" si="1"/>
        <v>0</v>
      </c>
      <c r="F33" s="60"/>
      <c r="G33" s="60"/>
      <c r="H33" s="60"/>
      <c r="I33" s="60"/>
      <c r="J33" s="60"/>
      <c r="K33" s="60"/>
      <c r="L33" s="144"/>
      <c r="M33" s="229"/>
    </row>
    <row r="34" spans="1:13" ht="12.75" customHeight="1">
      <c r="A34" s="37" t="str">
        <v/>
      </c>
      <c r="B34" s="69" t="str">
        <v/>
      </c>
      <c r="C34" s="35">
        <v>180</v>
      </c>
      <c r="D34" s="35">
        <v>183</v>
      </c>
      <c r="E34" s="36">
        <f t="shared" si="1"/>
        <v>0</v>
      </c>
      <c r="F34" s="60"/>
      <c r="G34" s="60"/>
      <c r="H34" s="60"/>
      <c r="I34" s="60"/>
      <c r="J34" s="60"/>
      <c r="K34" s="60"/>
      <c r="L34" s="144"/>
      <c r="M34" s="229"/>
    </row>
    <row r="35" spans="1:13" ht="12" customHeight="1">
      <c r="A35" s="37" t="str">
        <v/>
      </c>
      <c r="B35" s="69" t="str">
        <v/>
      </c>
      <c r="C35" s="35">
        <v>180</v>
      </c>
      <c r="D35" s="35">
        <v>183</v>
      </c>
      <c r="E35" s="36">
        <f t="shared" si="1"/>
        <v>0</v>
      </c>
      <c r="F35" s="60"/>
      <c r="G35" s="60"/>
      <c r="H35" s="60"/>
      <c r="I35" s="60"/>
      <c r="J35" s="60"/>
      <c r="K35" s="60"/>
      <c r="L35" s="144"/>
      <c r="M35" s="229"/>
    </row>
    <row r="36" spans="1:13" ht="12" customHeight="1">
      <c r="A36" s="34" t="s">
        <v>65</v>
      </c>
      <c r="B36" s="69" t="s">
        <v>670</v>
      </c>
      <c r="C36" s="35">
        <v>180</v>
      </c>
      <c r="D36" s="35">
        <v>189</v>
      </c>
      <c r="E36" s="36">
        <f t="shared" si="1"/>
        <v>0</v>
      </c>
      <c r="F36" s="36">
        <f t="shared" ref="F36:K36" si="7">SUM(F37:F38)</f>
        <v>0</v>
      </c>
      <c r="G36" s="36">
        <f t="shared" si="7"/>
        <v>0</v>
      </c>
      <c r="H36" s="36">
        <f t="shared" si="7"/>
        <v>0</v>
      </c>
      <c r="I36" s="36">
        <f t="shared" si="7"/>
        <v>0</v>
      </c>
      <c r="J36" s="36">
        <f t="shared" si="7"/>
        <v>0</v>
      </c>
      <c r="K36" s="36">
        <f t="shared" si="7"/>
        <v>0</v>
      </c>
      <c r="L36" s="144">
        <f>ROW()</f>
        <v>36</v>
      </c>
      <c r="M36" s="229"/>
    </row>
    <row r="37" spans="1:13" ht="12" customHeight="1">
      <c r="A37" s="43" t="str">
        <f t="array" ref="A37:A38">IFERROR(INDEX(КБК!E4:E1111,SMALL(IF((($D$36=КБК!F4:F1111)*($C$36=КБК!G4:G1111)*(NOT(ISERR(SEARCH($L$1,КБК!D4:D1111))))),ROW(КБК!E4:E1111)-3,""),ROW()-$L$36)),"")</f>
        <v/>
      </c>
      <c r="B37" s="69" t="str">
        <f t="array" ref="B37:B38">IFERROR(INDEX(КБК!H1112:H1335,SMALL(IF((($D$36=КБК!F1112:F1335)*($C$36=КБК!G1112:G1335)*(NOT(ISERR(SEARCH($L$1,КБК!D1112:D1335))))),ROW(КБК!E1112:E1335)-КБК!$A$1111,""),ROW()-$L$36)),"")</f>
        <v/>
      </c>
      <c r="C37" s="35">
        <v>180</v>
      </c>
      <c r="D37" s="35">
        <v>189</v>
      </c>
      <c r="E37" s="36">
        <f t="shared" si="1"/>
        <v>0</v>
      </c>
      <c r="F37" s="60"/>
      <c r="G37" s="60"/>
      <c r="H37" s="60"/>
      <c r="I37" s="60"/>
      <c r="J37" s="60"/>
      <c r="K37" s="60"/>
      <c r="L37" s="144"/>
      <c r="M37" s="229"/>
    </row>
    <row r="38" spans="1:13" ht="12" customHeight="1">
      <c r="A38" s="43" t="str">
        <v/>
      </c>
      <c r="B38" s="69" t="str">
        <v/>
      </c>
      <c r="C38" s="35">
        <v>180</v>
      </c>
      <c r="D38" s="35">
        <v>189</v>
      </c>
      <c r="E38" s="36">
        <f t="shared" si="1"/>
        <v>0</v>
      </c>
      <c r="F38" s="60"/>
      <c r="G38" s="60"/>
      <c r="H38" s="60"/>
      <c r="I38" s="60"/>
      <c r="J38" s="60"/>
      <c r="K38" s="60"/>
      <c r="L38" s="144"/>
      <c r="M38" s="229"/>
    </row>
    <row r="39" spans="1:13" ht="12" customHeight="1">
      <c r="A39" s="44" t="s">
        <v>295</v>
      </c>
      <c r="B39" s="69" t="s">
        <v>670</v>
      </c>
      <c r="C39" s="35">
        <v>180</v>
      </c>
      <c r="D39" s="35">
        <v>189</v>
      </c>
      <c r="E39" s="36">
        <f>SUM(F39:J39)</f>
        <v>0</v>
      </c>
      <c r="F39" s="60"/>
      <c r="G39" s="60"/>
      <c r="H39" s="60"/>
      <c r="I39" s="60"/>
      <c r="J39" s="60"/>
      <c r="K39" s="60"/>
      <c r="L39" s="144"/>
      <c r="M39" s="229"/>
    </row>
    <row r="40" spans="1:13" ht="12" customHeight="1">
      <c r="A40" s="34" t="s">
        <v>265</v>
      </c>
      <c r="B40" s="69" t="s">
        <v>670</v>
      </c>
      <c r="C40" s="35">
        <v>0</v>
      </c>
      <c r="D40" s="35">
        <v>0</v>
      </c>
      <c r="E40" s="36">
        <f t="shared" ref="E40:E41" si="8">SUM(F40:K40)</f>
        <v>53869579.07</v>
      </c>
      <c r="F40" s="36">
        <f>F41+F89+F126+F127+F132+F86</f>
        <v>46743270.560000002</v>
      </c>
      <c r="G40" s="36">
        <f t="shared" ref="G40:K40" si="9">G41+G89+G126+G127+G132+G86</f>
        <v>0</v>
      </c>
      <c r="H40" s="36">
        <f t="shared" si="9"/>
        <v>0</v>
      </c>
      <c r="I40" s="36">
        <f t="shared" si="9"/>
        <v>3820608.51</v>
      </c>
      <c r="J40" s="36">
        <f t="shared" si="9"/>
        <v>0</v>
      </c>
      <c r="K40" s="36">
        <f t="shared" si="9"/>
        <v>3305700</v>
      </c>
      <c r="L40" s="144"/>
      <c r="M40" s="229"/>
    </row>
    <row r="41" spans="1:13" ht="12" customHeight="1">
      <c r="A41" s="34" t="s">
        <v>66</v>
      </c>
      <c r="B41" s="69" t="s">
        <v>670</v>
      </c>
      <c r="C41" s="35">
        <v>0</v>
      </c>
      <c r="D41" s="45">
        <v>0</v>
      </c>
      <c r="E41" s="36">
        <f t="shared" si="8"/>
        <v>28217720</v>
      </c>
      <c r="F41" s="36">
        <f>F42+F58+F73+F64+F70+F55+F67</f>
        <v>22889520</v>
      </c>
      <c r="G41" s="36">
        <f t="shared" ref="G41:K41" si="10">G42+G58+G73+G64+G70+G55+G67</f>
        <v>0</v>
      </c>
      <c r="H41" s="36">
        <f t="shared" si="10"/>
        <v>0</v>
      </c>
      <c r="I41" s="36">
        <f t="shared" si="10"/>
        <v>2022500</v>
      </c>
      <c r="J41" s="36">
        <f t="shared" si="10"/>
        <v>0</v>
      </c>
      <c r="K41" s="36">
        <f t="shared" si="10"/>
        <v>3305700</v>
      </c>
      <c r="L41" s="144"/>
      <c r="M41" s="229"/>
    </row>
    <row r="42" spans="1:13" ht="12" customHeight="1">
      <c r="A42" s="34" t="s">
        <v>604</v>
      </c>
      <c r="B42" s="69" t="s">
        <v>670</v>
      </c>
      <c r="C42" s="35">
        <v>111</v>
      </c>
      <c r="D42" s="45">
        <v>211</v>
      </c>
      <c r="E42" s="36">
        <f>SUM(F42:K42)</f>
        <v>21347210</v>
      </c>
      <c r="F42" s="36">
        <f t="shared" ref="F42:K42" si="11">SUM(F43:F54)</f>
        <v>17258310</v>
      </c>
      <c r="G42" s="36">
        <f t="shared" si="11"/>
        <v>0</v>
      </c>
      <c r="H42" s="36">
        <f t="shared" si="11"/>
        <v>0</v>
      </c>
      <c r="I42" s="36">
        <f t="shared" si="11"/>
        <v>1550000</v>
      </c>
      <c r="J42" s="36">
        <f t="shared" si="11"/>
        <v>0</v>
      </c>
      <c r="K42" s="36">
        <f t="shared" si="11"/>
        <v>2538900</v>
      </c>
      <c r="L42" s="144">
        <f>ROW()</f>
        <v>42</v>
      </c>
      <c r="M42" s="229"/>
    </row>
    <row r="43" spans="1:13" ht="12" customHeight="1">
      <c r="A43" s="37" t="str">
        <f t="array" ref="A43:A54">IFERROR(INDEX(КБК!E4:E1335,SMALL(IF((($D$42=КБК!F4:F1335)*($C$42=КБК!G4:G1335)*(NOT(ISERR(SEARCH($L$1,КБК!D4:D1335))))),ROW(КБК!E4:E1335)-3,""),ROW()-$L$42)),"")</f>
        <v>Доходы 000000131.111.0</v>
      </c>
      <c r="B43" s="69" t="str">
        <f t="array" ref="B43:B54">IFERROR(INDEX(КБК!H4:H1335,SMALL(IF((($D$42=КБК!F4:F1335)*($C$42=КБК!G4:G1335)*(NOT(ISERR(SEARCH($L$1,КБК!D4:D1335))))),ROW(КБК!E4:E1335)-3,""),ROW()-$L$42)),"")</f>
        <v>1102</v>
      </c>
      <c r="C43" s="35">
        <v>111</v>
      </c>
      <c r="D43" s="45">
        <v>211</v>
      </c>
      <c r="E43" s="36">
        <f t="shared" ref="E43:E129" si="12">SUM(F43:K43)</f>
        <v>1550000</v>
      </c>
      <c r="F43" s="60"/>
      <c r="G43" s="60"/>
      <c r="H43" s="60"/>
      <c r="I43" s="60">
        <v>1550000</v>
      </c>
      <c r="J43" s="60"/>
      <c r="K43" s="60"/>
      <c r="L43" s="144"/>
      <c r="M43" s="229"/>
    </row>
    <row r="44" spans="1:13" ht="12" customHeight="1">
      <c r="A44" s="37" t="str">
        <v>спорт 113038759.111.0</v>
      </c>
      <c r="B44" s="69" t="str">
        <v>1102</v>
      </c>
      <c r="C44" s="35">
        <v>111</v>
      </c>
      <c r="D44" s="45">
        <v>211</v>
      </c>
      <c r="E44" s="36">
        <f t="shared" si="12"/>
        <v>14973300</v>
      </c>
      <c r="F44" s="60">
        <v>14973300</v>
      </c>
      <c r="G44" s="60"/>
      <c r="H44" s="60"/>
      <c r="I44" s="60"/>
      <c r="J44" s="60"/>
      <c r="K44" s="60"/>
      <c r="L44" s="144"/>
      <c r="M44" s="229"/>
    </row>
    <row r="45" spans="1:13" ht="12" customHeight="1">
      <c r="A45" s="37" t="str">
        <v>спорт з/п 11303S209.111.0</v>
      </c>
      <c r="B45" s="69" t="str">
        <v>1102</v>
      </c>
      <c r="C45" s="35">
        <v>111</v>
      </c>
      <c r="D45" s="45">
        <v>211</v>
      </c>
      <c r="E45" s="36">
        <f t="shared" si="12"/>
        <v>4823910</v>
      </c>
      <c r="F45" s="60">
        <v>2285010</v>
      </c>
      <c r="G45" s="60"/>
      <c r="H45" s="60"/>
      <c r="I45" s="60"/>
      <c r="J45" s="60"/>
      <c r="K45" s="60">
        <v>2538900</v>
      </c>
      <c r="L45" s="144"/>
      <c r="M45" s="229"/>
    </row>
    <row r="46" spans="1:13" ht="12" customHeight="1">
      <c r="A46" s="37" t="str">
        <v>спорт мин.з/п 11303S219.111.0</v>
      </c>
      <c r="B46" s="69" t="str">
        <v>1102</v>
      </c>
      <c r="C46" s="35">
        <v>111</v>
      </c>
      <c r="D46" s="45">
        <v>211</v>
      </c>
      <c r="E46" s="36">
        <f t="shared" si="12"/>
        <v>0</v>
      </c>
      <c r="F46" s="60"/>
      <c r="G46" s="60"/>
      <c r="H46" s="60"/>
      <c r="I46" s="60"/>
      <c r="J46" s="60"/>
      <c r="K46" s="60"/>
      <c r="L46" s="144"/>
      <c r="M46" s="229"/>
    </row>
    <row r="47" spans="1:13" ht="12" customHeight="1">
      <c r="A47" s="37" t="str">
        <v/>
      </c>
      <c r="B47" s="69" t="str">
        <v/>
      </c>
      <c r="C47" s="35">
        <v>111</v>
      </c>
      <c r="D47" s="45">
        <v>211</v>
      </c>
      <c r="E47" s="36">
        <f t="shared" si="12"/>
        <v>0</v>
      </c>
      <c r="F47" s="60"/>
      <c r="G47" s="60"/>
      <c r="H47" s="60"/>
      <c r="I47" s="60"/>
      <c r="J47" s="60"/>
      <c r="K47" s="60"/>
      <c r="L47" s="144"/>
      <c r="M47" s="229"/>
    </row>
    <row r="48" spans="1:13" ht="12" customHeight="1">
      <c r="A48" s="37" t="str">
        <v/>
      </c>
      <c r="B48" s="69" t="str">
        <v/>
      </c>
      <c r="C48" s="35">
        <v>111</v>
      </c>
      <c r="D48" s="45">
        <v>211</v>
      </c>
      <c r="E48" s="36">
        <f t="shared" si="12"/>
        <v>0</v>
      </c>
      <c r="F48" s="60"/>
      <c r="G48" s="60"/>
      <c r="H48" s="60"/>
      <c r="I48" s="60"/>
      <c r="J48" s="60"/>
      <c r="K48" s="60"/>
      <c r="L48" s="144"/>
      <c r="M48" s="229"/>
    </row>
    <row r="49" spans="1:13" ht="12" customHeight="1">
      <c r="A49" s="37" t="str">
        <v/>
      </c>
      <c r="B49" s="69" t="str">
        <v/>
      </c>
      <c r="C49" s="35">
        <v>111</v>
      </c>
      <c r="D49" s="45">
        <v>211</v>
      </c>
      <c r="E49" s="36">
        <f t="shared" si="12"/>
        <v>0</v>
      </c>
      <c r="F49" s="60"/>
      <c r="G49" s="60"/>
      <c r="H49" s="60"/>
      <c r="I49" s="60"/>
      <c r="J49" s="60"/>
      <c r="K49" s="60"/>
      <c r="L49" s="144"/>
      <c r="M49" s="229"/>
    </row>
    <row r="50" spans="1:13" ht="12" customHeight="1">
      <c r="A50" s="37" t="str">
        <v/>
      </c>
      <c r="B50" s="69" t="str">
        <v/>
      </c>
      <c r="C50" s="35">
        <v>111</v>
      </c>
      <c r="D50" s="45">
        <v>211</v>
      </c>
      <c r="E50" s="36">
        <f t="shared" si="12"/>
        <v>0</v>
      </c>
      <c r="F50" s="60"/>
      <c r="G50" s="60"/>
      <c r="H50" s="60"/>
      <c r="I50" s="60"/>
      <c r="J50" s="60"/>
      <c r="K50" s="60"/>
      <c r="L50" s="144"/>
      <c r="M50" s="229"/>
    </row>
    <row r="51" spans="1:13" ht="12" customHeight="1">
      <c r="A51" s="37" t="str">
        <v/>
      </c>
      <c r="B51" s="69" t="str">
        <v/>
      </c>
      <c r="C51" s="35">
        <v>111</v>
      </c>
      <c r="D51" s="45">
        <v>211</v>
      </c>
      <c r="E51" s="36">
        <f t="shared" si="12"/>
        <v>0</v>
      </c>
      <c r="F51" s="60"/>
      <c r="G51" s="60"/>
      <c r="H51" s="60"/>
      <c r="I51" s="60"/>
      <c r="J51" s="60"/>
      <c r="K51" s="60"/>
      <c r="L51" s="144"/>
      <c r="M51" s="229"/>
    </row>
    <row r="52" spans="1:13" ht="12" customHeight="1">
      <c r="A52" s="37" t="str">
        <v/>
      </c>
      <c r="B52" s="69" t="str">
        <v/>
      </c>
      <c r="C52" s="35">
        <v>111</v>
      </c>
      <c r="D52" s="45">
        <v>211</v>
      </c>
      <c r="E52" s="36">
        <f t="shared" si="12"/>
        <v>0</v>
      </c>
      <c r="F52" s="60"/>
      <c r="G52" s="60"/>
      <c r="H52" s="60"/>
      <c r="I52" s="60"/>
      <c r="J52" s="60"/>
      <c r="K52" s="60"/>
      <c r="L52" s="144"/>
      <c r="M52" s="229"/>
    </row>
    <row r="53" spans="1:13" ht="12" customHeight="1">
      <c r="A53" s="37" t="str">
        <v/>
      </c>
      <c r="B53" s="69" t="str">
        <v/>
      </c>
      <c r="C53" s="35">
        <v>111</v>
      </c>
      <c r="D53" s="45">
        <v>211</v>
      </c>
      <c r="E53" s="36">
        <f t="shared" si="12"/>
        <v>0</v>
      </c>
      <c r="F53" s="60"/>
      <c r="G53" s="60"/>
      <c r="H53" s="60"/>
      <c r="I53" s="60"/>
      <c r="J53" s="60"/>
      <c r="K53" s="60"/>
      <c r="L53" s="144"/>
      <c r="M53" s="229"/>
    </row>
    <row r="54" spans="1:13" ht="12" customHeight="1">
      <c r="A54" s="37" t="str">
        <v/>
      </c>
      <c r="B54" s="69" t="str">
        <v/>
      </c>
      <c r="C54" s="35">
        <v>111</v>
      </c>
      <c r="D54" s="45">
        <v>211</v>
      </c>
      <c r="E54" s="36">
        <f t="shared" si="12"/>
        <v>0</v>
      </c>
      <c r="F54" s="60"/>
      <c r="G54" s="60"/>
      <c r="H54" s="60"/>
      <c r="I54" s="60"/>
      <c r="J54" s="60"/>
      <c r="K54" s="60"/>
      <c r="L54" s="144"/>
      <c r="M54" s="229"/>
    </row>
    <row r="55" spans="1:13" ht="12" customHeight="1">
      <c r="A55" s="34" t="s">
        <v>935</v>
      </c>
      <c r="B55" s="69" t="s">
        <v>670</v>
      </c>
      <c r="C55" s="35">
        <v>111</v>
      </c>
      <c r="D55" s="45">
        <v>266</v>
      </c>
      <c r="E55" s="36">
        <f>SUM(F55:K55)</f>
        <v>61900</v>
      </c>
      <c r="F55" s="36">
        <f>SUM(F56:F57)</f>
        <v>59400</v>
      </c>
      <c r="G55" s="36">
        <f t="shared" ref="G55:K55" si="13">SUM(G56:G57)</f>
        <v>0</v>
      </c>
      <c r="H55" s="36">
        <f t="shared" si="13"/>
        <v>0</v>
      </c>
      <c r="I55" s="36">
        <f t="shared" si="13"/>
        <v>2500</v>
      </c>
      <c r="J55" s="36">
        <f t="shared" si="13"/>
        <v>0</v>
      </c>
      <c r="K55" s="36">
        <f t="shared" si="13"/>
        <v>0</v>
      </c>
      <c r="L55" s="144">
        <f>ROW()</f>
        <v>55</v>
      </c>
      <c r="M55" s="229"/>
    </row>
    <row r="56" spans="1:13" ht="12" customHeight="1">
      <c r="A56" s="37" t="str">
        <f t="array" ref="A56:A57">IFERROR(INDEX(КБК!E4:E1335,SMALL(IF((($D$55=КБК!F4:F1335)*($C$55=КБК!G4:G1335)*(NOT(ISERR(SEARCH($L$1,КБК!D4:D1335))))),ROW(КБК!E4:E1335)-3,""),ROW()-$L$55)),"")</f>
        <v>Доходы 000000131.111.0</v>
      </c>
      <c r="B56" s="69" t="str">
        <f t="array" ref="B56:B57">IFERROR(INDEX(КБК!H4:H1335,SMALL(IF((($D$55=КБК!F4:F1335)*($C$55=КБК!G4:G1335)*(NOT(ISERR(SEARCH($L$1,КБК!D4:D1335))))),ROW(КБК!E4:E1335)-3,""),ROW()-$L$55)),"")</f>
        <v>1102</v>
      </c>
      <c r="C56" s="35">
        <v>111</v>
      </c>
      <c r="D56" s="45">
        <v>266</v>
      </c>
      <c r="E56" s="36">
        <f>SUM(F56:K56)</f>
        <v>2500</v>
      </c>
      <c r="F56" s="60"/>
      <c r="G56" s="60"/>
      <c r="H56" s="60"/>
      <c r="I56" s="60">
        <v>2500</v>
      </c>
      <c r="J56" s="60"/>
      <c r="K56" s="60"/>
      <c r="L56" s="144"/>
      <c r="M56" s="229"/>
    </row>
    <row r="57" spans="1:13" ht="12" customHeight="1">
      <c r="A57" s="37" t="str">
        <v>спорт 113038759.111.0</v>
      </c>
      <c r="B57" s="69" t="str">
        <v>1102</v>
      </c>
      <c r="C57" s="35">
        <v>111</v>
      </c>
      <c r="D57" s="45">
        <v>266</v>
      </c>
      <c r="E57" s="36">
        <f>SUM(F57:K57)</f>
        <v>59400</v>
      </c>
      <c r="F57" s="60">
        <v>59400</v>
      </c>
      <c r="G57" s="60"/>
      <c r="H57" s="60"/>
      <c r="I57" s="60"/>
      <c r="J57" s="60"/>
      <c r="K57" s="60"/>
      <c r="L57" s="144"/>
      <c r="M57" s="229"/>
    </row>
    <row r="58" spans="1:13" ht="12" customHeight="1">
      <c r="A58" s="34" t="s">
        <v>605</v>
      </c>
      <c r="B58" s="69" t="s">
        <v>670</v>
      </c>
      <c r="C58" s="35">
        <v>112</v>
      </c>
      <c r="D58" s="45">
        <v>212</v>
      </c>
      <c r="E58" s="36">
        <f t="shared" si="12"/>
        <v>19000</v>
      </c>
      <c r="F58" s="36">
        <f t="shared" ref="F58:K58" si="14">SUM(F59:F63)</f>
        <v>9000</v>
      </c>
      <c r="G58" s="36">
        <f t="shared" si="14"/>
        <v>0</v>
      </c>
      <c r="H58" s="36">
        <f t="shared" si="14"/>
        <v>0</v>
      </c>
      <c r="I58" s="36">
        <f t="shared" si="14"/>
        <v>10000</v>
      </c>
      <c r="J58" s="36">
        <f t="shared" si="14"/>
        <v>0</v>
      </c>
      <c r="K58" s="36">
        <f t="shared" si="14"/>
        <v>0</v>
      </c>
      <c r="L58" s="144">
        <f>ROW()</f>
        <v>58</v>
      </c>
      <c r="M58" s="229"/>
    </row>
    <row r="59" spans="1:13" ht="12" customHeight="1">
      <c r="A59" s="37" t="str">
        <f t="array" ref="A59:A63">IFERROR(INDEX(КБК!E4:E1335,SMALL(IF((($D$58=КБК!F4:F1335)*($C$58=КБК!G4:G1335)*(NOT(ISERR(SEARCH($L$1,КБК!D4:D1335))))),ROW(КБК!E4:E1335)-3,""),ROW()-$L$58)),"")</f>
        <v>Доходы 000000131.112.0</v>
      </c>
      <c r="B59" s="69" t="str">
        <f t="array" ref="B59:B63">IFERROR(INDEX(КБК!H4:H1335,SMALL(IF((($D$58=КБК!F4:F1335)*($C$58=КБК!G4:G1335)*(NOT(ISERR(SEARCH($L$1,КБК!D4:D1335))))),ROW(КБК!E4:E1335)-3,""),ROW()-$L$58)),"")</f>
        <v>1102</v>
      </c>
      <c r="C59" s="45">
        <v>112</v>
      </c>
      <c r="D59" s="45">
        <v>212</v>
      </c>
      <c r="E59" s="36">
        <f t="shared" si="12"/>
        <v>10000</v>
      </c>
      <c r="F59" s="60"/>
      <c r="G59" s="60"/>
      <c r="H59" s="60"/>
      <c r="I59" s="60">
        <v>10000</v>
      </c>
      <c r="J59" s="60"/>
      <c r="K59" s="60"/>
      <c r="L59" s="144"/>
      <c r="M59" s="229"/>
    </row>
    <row r="60" spans="1:13" ht="12" customHeight="1">
      <c r="A60" s="37" t="str">
        <v>спорт 113038759.112.0</v>
      </c>
      <c r="B60" s="69" t="str">
        <v>1102</v>
      </c>
      <c r="C60" s="45">
        <v>112</v>
      </c>
      <c r="D60" s="45">
        <v>212</v>
      </c>
      <c r="E60" s="36">
        <f t="shared" si="12"/>
        <v>9000</v>
      </c>
      <c r="F60" s="60">
        <v>9000</v>
      </c>
      <c r="G60" s="60"/>
      <c r="H60" s="60"/>
      <c r="I60" s="60"/>
      <c r="J60" s="60"/>
      <c r="K60" s="60"/>
      <c r="L60" s="144"/>
      <c r="M60" s="229"/>
    </row>
    <row r="61" spans="1:13" ht="12" customHeight="1">
      <c r="A61" s="37" t="str">
        <v/>
      </c>
      <c r="B61" s="69" t="str">
        <v/>
      </c>
      <c r="C61" s="45">
        <v>112</v>
      </c>
      <c r="D61" s="45">
        <v>212</v>
      </c>
      <c r="E61" s="36">
        <f t="shared" si="12"/>
        <v>0</v>
      </c>
      <c r="F61" s="60"/>
      <c r="G61" s="60"/>
      <c r="H61" s="60"/>
      <c r="I61" s="60"/>
      <c r="J61" s="60"/>
      <c r="K61" s="60"/>
      <c r="L61" s="144"/>
      <c r="M61" s="229"/>
    </row>
    <row r="62" spans="1:13" ht="12" customHeight="1">
      <c r="A62" s="37" t="str">
        <v/>
      </c>
      <c r="B62" s="69" t="str">
        <v/>
      </c>
      <c r="C62" s="45">
        <v>112</v>
      </c>
      <c r="D62" s="45">
        <v>212</v>
      </c>
      <c r="E62" s="36">
        <f t="shared" si="12"/>
        <v>0</v>
      </c>
      <c r="F62" s="60"/>
      <c r="G62" s="60"/>
      <c r="H62" s="60"/>
      <c r="I62" s="60"/>
      <c r="J62" s="60"/>
      <c r="K62" s="60"/>
      <c r="L62" s="144"/>
      <c r="M62" s="229"/>
    </row>
    <row r="63" spans="1:13" ht="12" customHeight="1">
      <c r="A63" s="37" t="str">
        <v/>
      </c>
      <c r="B63" s="69" t="str">
        <v/>
      </c>
      <c r="C63" s="45">
        <v>112</v>
      </c>
      <c r="D63" s="45">
        <v>212</v>
      </c>
      <c r="E63" s="36">
        <f t="shared" si="12"/>
        <v>0</v>
      </c>
      <c r="F63" s="60"/>
      <c r="G63" s="60"/>
      <c r="H63" s="60"/>
      <c r="I63" s="60"/>
      <c r="J63" s="60"/>
      <c r="K63" s="60"/>
      <c r="L63" s="144"/>
      <c r="M63" s="229"/>
    </row>
    <row r="64" spans="1:13" ht="12" customHeight="1">
      <c r="A64" s="148" t="s">
        <v>924</v>
      </c>
      <c r="B64" s="69" t="s">
        <v>670</v>
      </c>
      <c r="C64" s="35">
        <v>112</v>
      </c>
      <c r="D64" s="45">
        <v>226</v>
      </c>
      <c r="E64" s="36">
        <f>SUM(F64:K64)</f>
        <v>32400</v>
      </c>
      <c r="F64" s="36">
        <f>SUM(F65:F66)</f>
        <v>32400</v>
      </c>
      <c r="G64" s="36">
        <f t="shared" ref="G64:K64" si="15">SUM(G65:G66)</f>
        <v>0</v>
      </c>
      <c r="H64" s="36">
        <f t="shared" si="15"/>
        <v>0</v>
      </c>
      <c r="I64" s="36">
        <f t="shared" si="15"/>
        <v>0</v>
      </c>
      <c r="J64" s="36">
        <f t="shared" si="15"/>
        <v>0</v>
      </c>
      <c r="K64" s="36">
        <f t="shared" si="15"/>
        <v>0</v>
      </c>
      <c r="L64" s="229">
        <f>ROW()</f>
        <v>64</v>
      </c>
      <c r="M64" s="229"/>
    </row>
    <row r="65" spans="1:13" ht="12" customHeight="1">
      <c r="A65" s="37" t="str">
        <f t="array" ref="A65:A66">IFERROR(INDEX(КБК!E4:E1335,SMALL(IF((($D$64=КБК!F4:F1335)*($C$64=КБК!G4:G1335)*(NOT(ISERR(SEARCH($L$1,КБК!D4:D1335))))),ROW(КБК!E4:E1335)-3,""),ROW()-$L$64)),"")</f>
        <v>спорт 113038759.112.0</v>
      </c>
      <c r="B65" s="69" t="str">
        <f t="array" ref="B65:B66">IFERROR(INDEX(КБК!H4:H1335,SMALL(IF((($D$64=КБК!F4:F1335)*($C$64=КБК!G4:G1335)*(NOT(ISERR(SEARCH($L$1,КБК!D4:D1335))))),ROW(КБК!E4:E1335)-3,""),ROW()-$L$64)),"")</f>
        <v>1102</v>
      </c>
      <c r="C65" s="35">
        <v>112</v>
      </c>
      <c r="D65" s="45">
        <v>226</v>
      </c>
      <c r="E65" s="36">
        <f>SUM(F65:K65)</f>
        <v>32400</v>
      </c>
      <c r="F65" s="60">
        <v>32400</v>
      </c>
      <c r="G65" s="60"/>
      <c r="H65" s="60"/>
      <c r="I65" s="60"/>
      <c r="J65" s="60"/>
      <c r="K65" s="60"/>
      <c r="L65" s="229"/>
      <c r="M65" s="229"/>
    </row>
    <row r="66" spans="1:13" ht="12" customHeight="1">
      <c r="A66" s="37" t="str">
        <v/>
      </c>
      <c r="B66" s="69" t="str">
        <v/>
      </c>
      <c r="C66" s="35">
        <v>112</v>
      </c>
      <c r="D66" s="45">
        <v>226</v>
      </c>
      <c r="E66" s="36">
        <f>SUM(F66:K66)</f>
        <v>0</v>
      </c>
      <c r="F66" s="60"/>
      <c r="G66" s="60"/>
      <c r="H66" s="60"/>
      <c r="I66" s="60"/>
      <c r="J66" s="60"/>
      <c r="K66" s="60"/>
      <c r="L66" s="229"/>
      <c r="M66" s="229"/>
    </row>
    <row r="67" spans="1:13" ht="12" customHeight="1">
      <c r="A67" s="148" t="s">
        <v>936</v>
      </c>
      <c r="B67" s="69" t="s">
        <v>670</v>
      </c>
      <c r="C67" s="35">
        <v>112</v>
      </c>
      <c r="D67" s="45">
        <v>266</v>
      </c>
      <c r="E67" s="36">
        <f t="shared" ref="E67:E69" si="16">SUM(F67:K67)</f>
        <v>3600</v>
      </c>
      <c r="F67" s="36">
        <f>SUM(F68:F69)</f>
        <v>3600</v>
      </c>
      <c r="G67" s="36">
        <f t="shared" ref="G67:K67" si="17">SUM(G68:G69)</f>
        <v>0</v>
      </c>
      <c r="H67" s="36">
        <f t="shared" si="17"/>
        <v>0</v>
      </c>
      <c r="I67" s="36">
        <f t="shared" si="17"/>
        <v>0</v>
      </c>
      <c r="J67" s="36">
        <f t="shared" si="17"/>
        <v>0</v>
      </c>
      <c r="K67" s="36">
        <f t="shared" si="17"/>
        <v>0</v>
      </c>
      <c r="L67" s="229">
        <f>ROW()</f>
        <v>67</v>
      </c>
      <c r="M67" s="229"/>
    </row>
    <row r="68" spans="1:13" ht="12" customHeight="1">
      <c r="A68" s="37" t="str">
        <f t="array" ref="A68:A69">IFERROR(INDEX(КБК!E4:E1335,SMALL(IF((($D$67=КБК!F4:F1335)*($C$67=КБК!G4:G1335)*(NOT(ISERR(SEARCH($L$1,КБК!D4:D1335))))),ROW(КБК!E4:E1335)-3,""),ROW()-$L$67)),"")</f>
        <v>Доходы 000000131.112.0</v>
      </c>
      <c r="B68" s="69" t="str">
        <f t="array" ref="B68:B69">IFERROR(INDEX(КБК!H4:H1335,SMALL(IF((($D$67=КБК!F4:F1335)*($C$67=КБК!G4:G1335)*(NOT(ISERR(SEARCH($L$1,КБК!D4:D1335))))),ROW(КБК!E4:E1335)-3,""),ROW()-$L$67)),"")</f>
        <v>1102</v>
      </c>
      <c r="C68" s="35">
        <v>112</v>
      </c>
      <c r="D68" s="45">
        <v>266</v>
      </c>
      <c r="E68" s="36">
        <f t="shared" si="16"/>
        <v>0</v>
      </c>
      <c r="F68" s="60"/>
      <c r="G68" s="60"/>
      <c r="H68" s="60"/>
      <c r="I68" s="60"/>
      <c r="J68" s="60"/>
      <c r="K68" s="60"/>
      <c r="L68" s="229"/>
      <c r="M68" s="229"/>
    </row>
    <row r="69" spans="1:13" ht="12" customHeight="1">
      <c r="A69" s="37" t="str">
        <v>спорт 113038759.112.0</v>
      </c>
      <c r="B69" s="69" t="str">
        <v>1102</v>
      </c>
      <c r="C69" s="35">
        <v>112</v>
      </c>
      <c r="D69" s="45">
        <v>266</v>
      </c>
      <c r="E69" s="36">
        <f t="shared" si="16"/>
        <v>3600</v>
      </c>
      <c r="F69" s="60">
        <v>3600</v>
      </c>
      <c r="G69" s="60"/>
      <c r="H69" s="60"/>
      <c r="I69" s="60"/>
      <c r="J69" s="60"/>
      <c r="K69" s="60"/>
      <c r="L69" s="229"/>
      <c r="M69" s="229"/>
    </row>
    <row r="70" spans="1:13" ht="12" customHeight="1">
      <c r="A70" s="148" t="s">
        <v>925</v>
      </c>
      <c r="B70" s="69" t="s">
        <v>670</v>
      </c>
      <c r="C70" s="35">
        <v>113</v>
      </c>
      <c r="D70" s="45">
        <v>226</v>
      </c>
      <c r="E70" s="36">
        <f>SUM(F70:K70)</f>
        <v>297000</v>
      </c>
      <c r="F70" s="36">
        <f>SUM(F71:F72)</f>
        <v>297000</v>
      </c>
      <c r="G70" s="36">
        <f t="shared" ref="G70:K70" si="18">SUM(G71:G72)</f>
        <v>0</v>
      </c>
      <c r="H70" s="36">
        <f t="shared" si="18"/>
        <v>0</v>
      </c>
      <c r="I70" s="36">
        <f t="shared" si="18"/>
        <v>0</v>
      </c>
      <c r="J70" s="36">
        <f t="shared" si="18"/>
        <v>0</v>
      </c>
      <c r="K70" s="36">
        <f t="shared" si="18"/>
        <v>0</v>
      </c>
      <c r="L70" s="229">
        <f>ROW()</f>
        <v>70</v>
      </c>
      <c r="M70" s="229"/>
    </row>
    <row r="71" spans="1:13" ht="12" customHeight="1">
      <c r="A71" s="37" t="str">
        <f t="array" ref="A71:A72">IFERROR(INDEX(КБК!E4:E1335,SMALL(IF((($D$70=КБК!F4:F1335)*($C$70=КБК!G4:G1335)*(NOT(ISERR(SEARCH($L$1,КБК!D4:D1335))))),ROW(КБК!E4:E1335)-3,""),ROW()-$L$70)),"")</f>
        <v>спорт 113038759.113.0</v>
      </c>
      <c r="B71" s="69" t="str">
        <f t="array" ref="B71:B72">IFERROR(INDEX(КБК!H4:H1335,SMALL(IF((($D$70=КБК!F4:F1335)*($C$70=КБК!G4:G1335)*(NOT(ISERR(SEARCH($L$1,КБК!D4:D1335))))),ROW(КБК!E4:E1335)-3,""),ROW()-$L$70)),"")</f>
        <v>1102</v>
      </c>
      <c r="C71" s="35">
        <v>113</v>
      </c>
      <c r="D71" s="45">
        <v>226</v>
      </c>
      <c r="E71" s="36">
        <f t="shared" ref="E71:E72" si="19">SUM(F71:K71)</f>
        <v>297000</v>
      </c>
      <c r="F71" s="60">
        <v>297000</v>
      </c>
      <c r="G71" s="60"/>
      <c r="H71" s="60"/>
      <c r="I71" s="60"/>
      <c r="J71" s="60"/>
      <c r="K71" s="60"/>
      <c r="L71" s="229"/>
      <c r="M71" s="229"/>
    </row>
    <row r="72" spans="1:13" ht="12" customHeight="1">
      <c r="A72" s="37" t="str">
        <v/>
      </c>
      <c r="B72" s="69" t="str">
        <v/>
      </c>
      <c r="C72" s="35">
        <v>113</v>
      </c>
      <c r="D72" s="45">
        <v>226</v>
      </c>
      <c r="E72" s="36">
        <f t="shared" si="19"/>
        <v>0</v>
      </c>
      <c r="F72" s="60"/>
      <c r="G72" s="60"/>
      <c r="H72" s="60"/>
      <c r="I72" s="60"/>
      <c r="J72" s="60"/>
      <c r="K72" s="60"/>
      <c r="L72" s="229"/>
      <c r="M72" s="229"/>
    </row>
    <row r="73" spans="1:13" ht="12" customHeight="1">
      <c r="A73" s="34" t="s">
        <v>296</v>
      </c>
      <c r="B73" s="69" t="s">
        <v>670</v>
      </c>
      <c r="C73" s="35">
        <v>119</v>
      </c>
      <c r="D73" s="45">
        <v>213</v>
      </c>
      <c r="E73" s="36">
        <f t="shared" si="12"/>
        <v>6456610</v>
      </c>
      <c r="F73" s="36">
        <f t="shared" ref="F73:K73" si="20">SUM(F74:F85)</f>
        <v>5229810</v>
      </c>
      <c r="G73" s="36">
        <f t="shared" si="20"/>
        <v>0</v>
      </c>
      <c r="H73" s="36">
        <f t="shared" si="20"/>
        <v>0</v>
      </c>
      <c r="I73" s="36">
        <f t="shared" si="20"/>
        <v>460000</v>
      </c>
      <c r="J73" s="36">
        <f t="shared" si="20"/>
        <v>0</v>
      </c>
      <c r="K73" s="36">
        <f t="shared" si="20"/>
        <v>766800</v>
      </c>
      <c r="L73" s="33">
        <f>ROW()</f>
        <v>73</v>
      </c>
      <c r="M73" s="229"/>
    </row>
    <row r="74" spans="1:13" ht="12" customHeight="1">
      <c r="A74" s="37" t="str">
        <f t="array" ref="A74:A85">IFERROR(INDEX(КБК!E4:E1335,SMALL(IF((($D$73=КБК!F4:F1335)*($C$73=КБК!G4:G1335)*(NOT(ISERR(SEARCH($L$1,КБК!D4:D1335))))),ROW(КБК!E4:E1335)-3,""),ROW()-$L$73)),"")</f>
        <v>Доходы 000000131.119.0</v>
      </c>
      <c r="B74" s="69" t="str">
        <f t="array" ref="B74:B85">IFERROR(INDEX(КБК!H4:H1335,SMALL(IF((($D$73=КБК!F4:F1335)*($C$73=КБК!G4:G1335)*(NOT(ISERR(SEARCH($L$1,КБК!D4:D1335))))),ROW(КБК!E4:E1335)-3,""),ROW()-$L$73)),"")</f>
        <v>1102</v>
      </c>
      <c r="C74" s="35">
        <v>119</v>
      </c>
      <c r="D74" s="45">
        <v>213</v>
      </c>
      <c r="E74" s="36">
        <f t="shared" si="12"/>
        <v>460000</v>
      </c>
      <c r="F74" s="60"/>
      <c r="G74" s="60"/>
      <c r="H74" s="60"/>
      <c r="I74" s="60">
        <v>460000</v>
      </c>
      <c r="J74" s="60"/>
      <c r="K74" s="60"/>
      <c r="L74" s="33"/>
      <c r="M74" s="229"/>
    </row>
    <row r="75" spans="1:13" ht="12" customHeight="1">
      <c r="A75" s="37" t="str">
        <v>спорт 113038759.119.0</v>
      </c>
      <c r="B75" s="69" t="str">
        <v>1102</v>
      </c>
      <c r="C75" s="35">
        <v>119</v>
      </c>
      <c r="D75" s="45">
        <v>213</v>
      </c>
      <c r="E75" s="36">
        <f t="shared" si="12"/>
        <v>4539690</v>
      </c>
      <c r="F75" s="60">
        <v>4539690</v>
      </c>
      <c r="G75" s="60"/>
      <c r="H75" s="60"/>
      <c r="I75" s="60"/>
      <c r="J75" s="60"/>
      <c r="K75" s="60"/>
      <c r="L75" s="33"/>
      <c r="M75" s="229"/>
    </row>
    <row r="76" spans="1:13" ht="12" customHeight="1">
      <c r="A76" s="37" t="str">
        <v>спорт з/п 11303S209.119.0</v>
      </c>
      <c r="B76" s="69" t="str">
        <v>1102</v>
      </c>
      <c r="C76" s="35">
        <v>119</v>
      </c>
      <c r="D76" s="45">
        <v>213</v>
      </c>
      <c r="E76" s="36">
        <f t="shared" si="12"/>
        <v>1456920</v>
      </c>
      <c r="F76" s="60">
        <v>690120</v>
      </c>
      <c r="G76" s="60"/>
      <c r="H76" s="60"/>
      <c r="I76" s="60"/>
      <c r="J76" s="60"/>
      <c r="K76" s="60">
        <v>766800</v>
      </c>
      <c r="L76" s="33"/>
      <c r="M76" s="229"/>
    </row>
    <row r="77" spans="1:13" ht="12" customHeight="1">
      <c r="A77" s="37" t="str">
        <v>спорт мин.з/п 11303S219.119.0</v>
      </c>
      <c r="B77" s="69" t="str">
        <v>1102</v>
      </c>
      <c r="C77" s="35">
        <v>119</v>
      </c>
      <c r="D77" s="45">
        <v>213</v>
      </c>
      <c r="E77" s="36">
        <f t="shared" si="12"/>
        <v>0</v>
      </c>
      <c r="F77" s="60"/>
      <c r="G77" s="60"/>
      <c r="H77" s="60"/>
      <c r="I77" s="60"/>
      <c r="J77" s="60"/>
      <c r="K77" s="60"/>
      <c r="L77" s="33"/>
      <c r="M77" s="229"/>
    </row>
    <row r="78" spans="1:13" ht="12" customHeight="1">
      <c r="A78" s="37" t="str">
        <v/>
      </c>
      <c r="B78" s="69" t="str">
        <v/>
      </c>
      <c r="C78" s="35">
        <v>119</v>
      </c>
      <c r="D78" s="45">
        <v>213</v>
      </c>
      <c r="E78" s="36">
        <f t="shared" si="12"/>
        <v>0</v>
      </c>
      <c r="F78" s="60"/>
      <c r="G78" s="60"/>
      <c r="H78" s="60"/>
      <c r="I78" s="60"/>
      <c r="J78" s="60"/>
      <c r="K78" s="60"/>
      <c r="L78" s="33"/>
      <c r="M78" s="229"/>
    </row>
    <row r="79" spans="1:13" ht="12" customHeight="1">
      <c r="A79" s="37" t="str">
        <v/>
      </c>
      <c r="B79" s="69" t="str">
        <v/>
      </c>
      <c r="C79" s="35">
        <v>119</v>
      </c>
      <c r="D79" s="45">
        <v>213</v>
      </c>
      <c r="E79" s="36">
        <f t="shared" si="12"/>
        <v>0</v>
      </c>
      <c r="F79" s="60"/>
      <c r="G79" s="60"/>
      <c r="H79" s="60"/>
      <c r="I79" s="60"/>
      <c r="J79" s="60"/>
      <c r="K79" s="60"/>
      <c r="L79" s="33"/>
      <c r="M79" s="229"/>
    </row>
    <row r="80" spans="1:13" ht="12" customHeight="1">
      <c r="A80" s="37" t="str">
        <v/>
      </c>
      <c r="B80" s="69" t="str">
        <v/>
      </c>
      <c r="C80" s="35">
        <v>119</v>
      </c>
      <c r="D80" s="45">
        <v>213</v>
      </c>
      <c r="E80" s="36">
        <f t="shared" si="12"/>
        <v>0</v>
      </c>
      <c r="F80" s="60"/>
      <c r="G80" s="60"/>
      <c r="H80" s="60"/>
      <c r="I80" s="60"/>
      <c r="J80" s="60"/>
      <c r="K80" s="60"/>
      <c r="L80" s="33"/>
      <c r="M80" s="229"/>
    </row>
    <row r="81" spans="1:13" ht="12" customHeight="1">
      <c r="A81" s="37" t="str">
        <v/>
      </c>
      <c r="B81" s="69" t="str">
        <v/>
      </c>
      <c r="C81" s="35">
        <v>119</v>
      </c>
      <c r="D81" s="45">
        <v>213</v>
      </c>
      <c r="E81" s="36">
        <f t="shared" si="12"/>
        <v>0</v>
      </c>
      <c r="F81" s="60"/>
      <c r="G81" s="60"/>
      <c r="H81" s="60"/>
      <c r="I81" s="60"/>
      <c r="J81" s="60"/>
      <c r="K81" s="60"/>
      <c r="L81" s="33"/>
      <c r="M81" s="229"/>
    </row>
    <row r="82" spans="1:13" ht="12" customHeight="1">
      <c r="A82" s="37" t="str">
        <v/>
      </c>
      <c r="B82" s="69" t="str">
        <v/>
      </c>
      <c r="C82" s="35">
        <v>119</v>
      </c>
      <c r="D82" s="45">
        <v>213</v>
      </c>
      <c r="E82" s="36">
        <f t="shared" si="12"/>
        <v>0</v>
      </c>
      <c r="F82" s="60"/>
      <c r="G82" s="60"/>
      <c r="H82" s="60"/>
      <c r="I82" s="60"/>
      <c r="J82" s="60"/>
      <c r="K82" s="60"/>
      <c r="L82" s="33"/>
      <c r="M82" s="229"/>
    </row>
    <row r="83" spans="1:13" ht="12" customHeight="1">
      <c r="A83" s="37" t="str">
        <v/>
      </c>
      <c r="B83" s="69" t="str">
        <v/>
      </c>
      <c r="C83" s="35">
        <v>119</v>
      </c>
      <c r="D83" s="45">
        <v>213</v>
      </c>
      <c r="E83" s="36">
        <f t="shared" si="12"/>
        <v>0</v>
      </c>
      <c r="F83" s="60"/>
      <c r="G83" s="60"/>
      <c r="H83" s="60"/>
      <c r="I83" s="60"/>
      <c r="J83" s="60"/>
      <c r="K83" s="60"/>
      <c r="L83" s="33"/>
      <c r="M83" s="229"/>
    </row>
    <row r="84" spans="1:13" ht="12" customHeight="1">
      <c r="A84" s="37" t="str">
        <v/>
      </c>
      <c r="B84" s="69" t="str">
        <v/>
      </c>
      <c r="C84" s="35">
        <v>119</v>
      </c>
      <c r="D84" s="45">
        <v>213</v>
      </c>
      <c r="E84" s="36">
        <f t="shared" si="12"/>
        <v>0</v>
      </c>
      <c r="F84" s="60"/>
      <c r="G84" s="60"/>
      <c r="H84" s="60"/>
      <c r="I84" s="60"/>
      <c r="J84" s="60"/>
      <c r="K84" s="60"/>
      <c r="L84" s="33"/>
      <c r="M84" s="229"/>
    </row>
    <row r="85" spans="1:13" ht="12" customHeight="1">
      <c r="A85" s="37" t="str">
        <v/>
      </c>
      <c r="B85" s="69" t="str">
        <v/>
      </c>
      <c r="C85" s="35">
        <v>119</v>
      </c>
      <c r="D85" s="45">
        <v>213</v>
      </c>
      <c r="E85" s="36">
        <f t="shared" si="12"/>
        <v>0</v>
      </c>
      <c r="F85" s="60"/>
      <c r="G85" s="60"/>
      <c r="H85" s="60"/>
      <c r="I85" s="60"/>
      <c r="J85" s="60"/>
      <c r="K85" s="60"/>
      <c r="L85" s="33"/>
      <c r="M85" s="229"/>
    </row>
    <row r="86" spans="1:13" ht="12" customHeight="1">
      <c r="A86" s="148" t="s">
        <v>955</v>
      </c>
      <c r="B86" s="69" t="s">
        <v>670</v>
      </c>
      <c r="C86" s="35">
        <v>321</v>
      </c>
      <c r="D86" s="45">
        <v>263</v>
      </c>
      <c r="E86" s="36">
        <f t="shared" si="12"/>
        <v>0</v>
      </c>
      <c r="F86" s="36">
        <f>SUM(F87:F88)</f>
        <v>0</v>
      </c>
      <c r="G86" s="36">
        <f t="shared" ref="G86:K86" si="21">SUM(G87:G88)</f>
        <v>0</v>
      </c>
      <c r="H86" s="36">
        <f t="shared" si="21"/>
        <v>0</v>
      </c>
      <c r="I86" s="36">
        <f t="shared" si="21"/>
        <v>0</v>
      </c>
      <c r="J86" s="36">
        <f t="shared" si="21"/>
        <v>0</v>
      </c>
      <c r="K86" s="36">
        <f t="shared" si="21"/>
        <v>0</v>
      </c>
      <c r="L86" s="33">
        <f>ROW()</f>
        <v>86</v>
      </c>
      <c r="M86" s="229"/>
    </row>
    <row r="87" spans="1:13" ht="12" customHeight="1">
      <c r="A87" s="37" t="str">
        <f t="array" ref="A87:A88">IFERROR(INDEX(КБК!E4:E1335,SMALL(IF((($D$86=КБК!F4:F1335)*($C$86=КБК!G4:G1335)*(NOT(ISERR(SEARCH($L$1,КБК!D4:D1335))))),ROW(КБК!E4:E1335)-3,""),ROW()-$L$86)),"")</f>
        <v/>
      </c>
      <c r="B87" s="69" t="str">
        <f t="array" ref="B87:B88">IFERROR(INDEX(КБК!H4:H1335,SMALL(IF((($D$86=КБК!F4:F1335)*($C$86=КБК!G4:G1335)*(NOT(ISERR(SEARCH($L$1,КБК!D4:D1335))))),ROW(КБК!E4:E1335)-3,""),ROW()-$L$86)),"")</f>
        <v/>
      </c>
      <c r="C87" s="35">
        <v>321</v>
      </c>
      <c r="D87" s="45">
        <v>263</v>
      </c>
      <c r="E87" s="36">
        <f t="shared" si="12"/>
        <v>0</v>
      </c>
      <c r="F87" s="60"/>
      <c r="G87" s="60"/>
      <c r="H87" s="60"/>
      <c r="I87" s="60"/>
      <c r="J87" s="60"/>
      <c r="K87" s="60"/>
      <c r="L87" s="33"/>
      <c r="M87" s="229"/>
    </row>
    <row r="88" spans="1:13" ht="12" customHeight="1">
      <c r="A88" s="37" t="str">
        <v/>
      </c>
      <c r="B88" s="69" t="str">
        <v/>
      </c>
      <c r="C88" s="35">
        <v>321</v>
      </c>
      <c r="D88" s="45">
        <v>263</v>
      </c>
      <c r="E88" s="36">
        <f t="shared" si="12"/>
        <v>0</v>
      </c>
      <c r="F88" s="60"/>
      <c r="G88" s="60"/>
      <c r="H88" s="60"/>
      <c r="I88" s="60"/>
      <c r="J88" s="60"/>
      <c r="K88" s="60"/>
      <c r="L88" s="33"/>
      <c r="M88" s="229"/>
    </row>
    <row r="89" spans="1:13" ht="12" customHeight="1">
      <c r="A89" s="34" t="s">
        <v>297</v>
      </c>
      <c r="B89" s="69" t="s">
        <v>670</v>
      </c>
      <c r="C89" s="35">
        <v>0</v>
      </c>
      <c r="D89" s="45">
        <v>0</v>
      </c>
      <c r="E89" s="36">
        <f t="shared" si="12"/>
        <v>69000</v>
      </c>
      <c r="F89" s="36">
        <f t="shared" ref="F89:K89" si="22">F96+F102+F108+F93+F115+F120+F123+F90</f>
        <v>63000</v>
      </c>
      <c r="G89" s="36">
        <f t="shared" si="22"/>
        <v>0</v>
      </c>
      <c r="H89" s="36">
        <f t="shared" si="22"/>
        <v>0</v>
      </c>
      <c r="I89" s="36">
        <f t="shared" si="22"/>
        <v>6000</v>
      </c>
      <c r="J89" s="36">
        <f t="shared" si="22"/>
        <v>0</v>
      </c>
      <c r="K89" s="36">
        <f t="shared" si="22"/>
        <v>0</v>
      </c>
      <c r="L89" s="33"/>
      <c r="M89" s="229"/>
    </row>
    <row r="90" spans="1:13" ht="12" customHeight="1">
      <c r="A90" s="34" t="s">
        <v>844</v>
      </c>
      <c r="B90" s="69" t="s">
        <v>670</v>
      </c>
      <c r="C90" s="35">
        <v>831</v>
      </c>
      <c r="D90" s="45">
        <v>293</v>
      </c>
      <c r="E90" s="36">
        <f t="shared" si="12"/>
        <v>0</v>
      </c>
      <c r="F90" s="36">
        <f>SUM(F91:F92)</f>
        <v>0</v>
      </c>
      <c r="G90" s="36">
        <f t="shared" ref="G90:K90" si="23">SUM(G91:G92)</f>
        <v>0</v>
      </c>
      <c r="H90" s="36">
        <f t="shared" si="23"/>
        <v>0</v>
      </c>
      <c r="I90" s="36">
        <f t="shared" si="23"/>
        <v>0</v>
      </c>
      <c r="J90" s="36">
        <f t="shared" si="23"/>
        <v>0</v>
      </c>
      <c r="K90" s="36">
        <f t="shared" si="23"/>
        <v>0</v>
      </c>
      <c r="L90" s="33">
        <f>ROW()</f>
        <v>90</v>
      </c>
      <c r="M90" s="229"/>
    </row>
    <row r="91" spans="1:13" ht="12" customHeight="1">
      <c r="A91" s="37" t="str">
        <f t="array" ref="A91:A92">IFERROR(INDEX(КБК!E4:E1335,SMALL(IF((($D$90=КБК!F4:F1335)*($C$90=КБК!G4:G1335)*(NOT(ISERR(SEARCH($L$1,КБК!D4:D1335))))),ROW(КБК!E4:E1335)-3,""),ROW()-$L$90)),"")</f>
        <v/>
      </c>
      <c r="B91" s="69" t="str">
        <f t="array" ref="B91:B92">IFERROR(INDEX(КБК!H4:H1335,SMALL(IF((($D$90=КБК!F4:F1335)*($C$90=КБК!G4:G1335)*(NOT(ISERR(SEARCH($L$1,КБК!D4:D1335))))),ROW(КБК!E4:E1335)-3,""),ROW()-$L$90)),"")</f>
        <v/>
      </c>
      <c r="C91" s="35">
        <v>831</v>
      </c>
      <c r="D91" s="45">
        <v>293</v>
      </c>
      <c r="E91" s="36">
        <f t="shared" si="12"/>
        <v>0</v>
      </c>
      <c r="F91" s="60"/>
      <c r="G91" s="60"/>
      <c r="H91" s="60"/>
      <c r="I91" s="60"/>
      <c r="J91" s="60"/>
      <c r="K91" s="60"/>
      <c r="L91" s="33"/>
      <c r="M91" s="229"/>
    </row>
    <row r="92" spans="1:13" ht="12" customHeight="1">
      <c r="A92" s="37" t="str">
        <v/>
      </c>
      <c r="B92" s="69" t="str">
        <v/>
      </c>
      <c r="C92" s="35">
        <v>831</v>
      </c>
      <c r="D92" s="45">
        <v>293</v>
      </c>
      <c r="E92" s="36">
        <f t="shared" si="12"/>
        <v>0</v>
      </c>
      <c r="F92" s="60"/>
      <c r="G92" s="60"/>
      <c r="H92" s="60"/>
      <c r="I92" s="60"/>
      <c r="J92" s="60"/>
      <c r="K92" s="60"/>
      <c r="L92" s="33"/>
      <c r="M92" s="229"/>
    </row>
    <row r="93" spans="1:13" ht="12" customHeight="1">
      <c r="A93" s="34" t="s">
        <v>613</v>
      </c>
      <c r="B93" s="69" t="s">
        <v>670</v>
      </c>
      <c r="C93" s="35">
        <v>831</v>
      </c>
      <c r="D93" s="45">
        <v>296</v>
      </c>
      <c r="E93" s="36">
        <f t="shared" si="12"/>
        <v>0</v>
      </c>
      <c r="F93" s="36">
        <f t="shared" ref="F93:K93" si="24">SUM(F94:F95)</f>
        <v>0</v>
      </c>
      <c r="G93" s="36">
        <f t="shared" si="24"/>
        <v>0</v>
      </c>
      <c r="H93" s="36">
        <f t="shared" si="24"/>
        <v>0</v>
      </c>
      <c r="I93" s="36">
        <f t="shared" si="24"/>
        <v>0</v>
      </c>
      <c r="J93" s="36">
        <f t="shared" si="24"/>
        <v>0</v>
      </c>
      <c r="K93" s="36">
        <f t="shared" si="24"/>
        <v>0</v>
      </c>
      <c r="L93" s="33">
        <f>ROW()</f>
        <v>93</v>
      </c>
      <c r="M93" s="229"/>
    </row>
    <row r="94" spans="1:13" ht="12" customHeight="1">
      <c r="A94" s="37" t="str">
        <f t="array" ref="A94:A95">IFERROR(INDEX(КБК!E4:E1335,SMALL(IF((($D$93=КБК!F4:F1335)*($C$93=КБК!G4:G1335)*(NOT(ISERR(SEARCH($L$1,КБК!D4:D1335))))),ROW(КБК!E4:E1335)-3,""),ROW()-$L$93)),"")</f>
        <v/>
      </c>
      <c r="B94" s="69" t="str">
        <f t="array" ref="B94:B95">IFERROR(INDEX(КБК!H4:H1335,SMALL(IF((($D$93=КБК!F4:F1335)*($C$93=КБК!G4:G1335)*(NOT(ISERR(SEARCH($L$1,КБК!D4:D1335))))),ROW(КБК!E4:E1335)-3,""),ROW()-$L$93)),"")</f>
        <v/>
      </c>
      <c r="C94" s="35">
        <v>831</v>
      </c>
      <c r="D94" s="45">
        <v>296</v>
      </c>
      <c r="E94" s="36">
        <f t="shared" si="12"/>
        <v>0</v>
      </c>
      <c r="F94" s="60"/>
      <c r="G94" s="60"/>
      <c r="H94" s="60"/>
      <c r="I94" s="60"/>
      <c r="J94" s="60"/>
      <c r="K94" s="60"/>
      <c r="L94" s="33"/>
      <c r="M94" s="229"/>
    </row>
    <row r="95" spans="1:13" ht="12" customHeight="1">
      <c r="A95" s="37" t="str">
        <v/>
      </c>
      <c r="B95" s="69" t="str">
        <v/>
      </c>
      <c r="C95" s="35">
        <v>831</v>
      </c>
      <c r="D95" s="45">
        <v>296</v>
      </c>
      <c r="E95" s="36">
        <f t="shared" si="12"/>
        <v>0</v>
      </c>
      <c r="F95" s="60"/>
      <c r="G95" s="60"/>
      <c r="H95" s="60"/>
      <c r="I95" s="60"/>
      <c r="J95" s="60"/>
      <c r="K95" s="60"/>
      <c r="L95" s="33"/>
      <c r="M95" s="229"/>
    </row>
    <row r="96" spans="1:13" ht="12" customHeight="1">
      <c r="A96" s="34" t="s">
        <v>310</v>
      </c>
      <c r="B96" s="69" t="s">
        <v>670</v>
      </c>
      <c r="C96" s="35">
        <v>851</v>
      </c>
      <c r="D96" s="45">
        <v>291</v>
      </c>
      <c r="E96" s="36">
        <f t="shared" si="12"/>
        <v>0</v>
      </c>
      <c r="F96" s="36">
        <f t="shared" ref="F96:K96" si="25">SUM(F97:F101)</f>
        <v>0</v>
      </c>
      <c r="G96" s="36">
        <f t="shared" si="25"/>
        <v>0</v>
      </c>
      <c r="H96" s="36">
        <f t="shared" si="25"/>
        <v>0</v>
      </c>
      <c r="I96" s="36">
        <f t="shared" si="25"/>
        <v>0</v>
      </c>
      <c r="J96" s="36">
        <f t="shared" si="25"/>
        <v>0</v>
      </c>
      <c r="K96" s="36">
        <f t="shared" si="25"/>
        <v>0</v>
      </c>
      <c r="L96" s="33">
        <f>ROW()</f>
        <v>96</v>
      </c>
      <c r="M96" s="229"/>
    </row>
    <row r="97" spans="1:13" ht="12" customHeight="1">
      <c r="A97" s="37" t="str">
        <f t="array" ref="A97:A101">IFERROR(INDEX(КБК!E4:E1335,SMALL(IF((($D$96=КБК!F4:F1335)*($C$96=КБК!G4:G1335)*(NOT(ISERR(SEARCH($L$1,КБК!D4:D1335))))),ROW(КБК!E4:E1335)-3,""),ROW()-$L$96)),"")</f>
        <v>спорт 113038759.851.0</v>
      </c>
      <c r="B97" s="69" t="str">
        <f t="array" ref="B97:B101">IFERROR(INDEX(КБК!H4:H1335,SMALL(IF((($D$96=КБК!F4:F1335)*($C$96=КБК!G4:G1335)*(NOT(ISERR(SEARCH($L$1,КБК!D4:D1335))))),ROW(КБК!E4:E1335)-3,""),ROW()-$L$96)),"")</f>
        <v>1102</v>
      </c>
      <c r="C97" s="35">
        <v>851</v>
      </c>
      <c r="D97" s="45">
        <v>291</v>
      </c>
      <c r="E97" s="36">
        <f t="shared" si="12"/>
        <v>0</v>
      </c>
      <c r="F97" s="60"/>
      <c r="G97" s="60"/>
      <c r="H97" s="60"/>
      <c r="I97" s="60"/>
      <c r="J97" s="60"/>
      <c r="K97" s="60"/>
      <c r="L97" s="33"/>
      <c r="M97" s="229"/>
    </row>
    <row r="98" spans="1:13" ht="12" customHeight="1">
      <c r="A98" s="37" t="str">
        <v/>
      </c>
      <c r="B98" s="69" t="str">
        <v/>
      </c>
      <c r="C98" s="35">
        <v>851</v>
      </c>
      <c r="D98" s="45">
        <v>291</v>
      </c>
      <c r="E98" s="36">
        <f t="shared" si="12"/>
        <v>0</v>
      </c>
      <c r="F98" s="60"/>
      <c r="G98" s="60"/>
      <c r="H98" s="60"/>
      <c r="I98" s="60"/>
      <c r="J98" s="60"/>
      <c r="K98" s="60"/>
      <c r="L98" s="33"/>
      <c r="M98" s="229"/>
    </row>
    <row r="99" spans="1:13" ht="12" customHeight="1">
      <c r="A99" s="37" t="str">
        <v/>
      </c>
      <c r="B99" s="69" t="str">
        <v/>
      </c>
      <c r="C99" s="35">
        <v>851</v>
      </c>
      <c r="D99" s="45">
        <v>291</v>
      </c>
      <c r="E99" s="36">
        <f t="shared" si="12"/>
        <v>0</v>
      </c>
      <c r="F99" s="60"/>
      <c r="G99" s="60"/>
      <c r="H99" s="60"/>
      <c r="I99" s="60"/>
      <c r="J99" s="60"/>
      <c r="K99" s="60"/>
      <c r="L99" s="33"/>
      <c r="M99" s="229"/>
    </row>
    <row r="100" spans="1:13" ht="12" customHeight="1">
      <c r="A100" s="37" t="str">
        <v/>
      </c>
      <c r="B100" s="69" t="str">
        <v/>
      </c>
      <c r="C100" s="35">
        <v>851</v>
      </c>
      <c r="D100" s="45">
        <v>291</v>
      </c>
      <c r="E100" s="36">
        <f t="shared" si="12"/>
        <v>0</v>
      </c>
      <c r="F100" s="60"/>
      <c r="G100" s="60"/>
      <c r="H100" s="60"/>
      <c r="I100" s="60"/>
      <c r="J100" s="60"/>
      <c r="K100" s="60"/>
      <c r="L100" s="33"/>
      <c r="M100" s="229"/>
    </row>
    <row r="101" spans="1:13" ht="12" customHeight="1">
      <c r="A101" s="37" t="str">
        <v/>
      </c>
      <c r="B101" s="69" t="str">
        <v/>
      </c>
      <c r="C101" s="35">
        <v>851</v>
      </c>
      <c r="D101" s="45">
        <v>291</v>
      </c>
      <c r="E101" s="36">
        <f t="shared" si="12"/>
        <v>0</v>
      </c>
      <c r="F101" s="60"/>
      <c r="G101" s="60"/>
      <c r="H101" s="60"/>
      <c r="I101" s="60"/>
      <c r="J101" s="60"/>
      <c r="K101" s="60"/>
      <c r="L101" s="33"/>
      <c r="M101" s="229"/>
    </row>
    <row r="102" spans="1:13" ht="12" customHeight="1">
      <c r="A102" s="34" t="s">
        <v>311</v>
      </c>
      <c r="B102" s="69" t="s">
        <v>670</v>
      </c>
      <c r="C102" s="35">
        <v>852</v>
      </c>
      <c r="D102" s="45">
        <v>291</v>
      </c>
      <c r="E102" s="36">
        <f>SUM(F102:K102)</f>
        <v>5000</v>
      </c>
      <c r="F102" s="36">
        <f t="shared" ref="F102:K102" si="26">SUM(F103:F107)</f>
        <v>0</v>
      </c>
      <c r="G102" s="36">
        <f t="shared" si="26"/>
        <v>0</v>
      </c>
      <c r="H102" s="36">
        <f t="shared" si="26"/>
        <v>0</v>
      </c>
      <c r="I102" s="36">
        <f t="shared" si="26"/>
        <v>5000</v>
      </c>
      <c r="J102" s="36">
        <f t="shared" si="26"/>
        <v>0</v>
      </c>
      <c r="K102" s="36">
        <f t="shared" si="26"/>
        <v>0</v>
      </c>
      <c r="L102" s="33">
        <f>ROW()</f>
        <v>102</v>
      </c>
      <c r="M102" s="229"/>
    </row>
    <row r="103" spans="1:13" ht="12" customHeight="1">
      <c r="A103" s="37" t="str">
        <f t="array" ref="A103:A107">IFERROR(INDEX(КБК!E4:E1335,SMALL(IF((($D$102=КБК!F4:F1335)*($C$102=КБК!G4:G1335)*(NOT(ISERR(SEARCH($L$1,КБК!D4:D1335))))),ROW(КБК!E4:E1335)-3,""),ROW()-$L$102)),"")</f>
        <v>Доходы 000000131.852.0</v>
      </c>
      <c r="B103" s="69" t="str">
        <f t="array" ref="B103:B107">IFERROR(INDEX(КБК!H4:H1335,SMALL(IF((($D$102=КБК!F4:F1335)*($C$102=КБК!G4:G1335)*(NOT(ISERR(SEARCH($L$1,КБК!D4:D1335))))),ROW(КБК!E4:E1335)-3,""),ROW()-$L$102)),"")</f>
        <v>1102</v>
      </c>
      <c r="C103" s="35">
        <v>852</v>
      </c>
      <c r="D103" s="45">
        <v>291</v>
      </c>
      <c r="E103" s="36">
        <f t="shared" si="12"/>
        <v>5000</v>
      </c>
      <c r="F103" s="231"/>
      <c r="G103" s="60"/>
      <c r="H103" s="60"/>
      <c r="I103" s="60">
        <v>5000</v>
      </c>
      <c r="J103" s="60"/>
      <c r="K103" s="60"/>
      <c r="L103" s="33"/>
      <c r="M103" s="229"/>
    </row>
    <row r="104" spans="1:13" ht="12" customHeight="1">
      <c r="A104" s="37" t="str">
        <v/>
      </c>
      <c r="B104" s="69" t="str">
        <v/>
      </c>
      <c r="C104" s="35">
        <v>852</v>
      </c>
      <c r="D104" s="45">
        <v>291</v>
      </c>
      <c r="E104" s="36">
        <f t="shared" si="12"/>
        <v>0</v>
      </c>
      <c r="F104" s="231"/>
      <c r="G104" s="60"/>
      <c r="H104" s="60"/>
      <c r="I104" s="60"/>
      <c r="J104" s="60"/>
      <c r="K104" s="60"/>
      <c r="L104" s="33"/>
      <c r="M104" s="229"/>
    </row>
    <row r="105" spans="1:13" ht="12" customHeight="1">
      <c r="A105" s="37" t="str">
        <v/>
      </c>
      <c r="B105" s="69" t="str">
        <v/>
      </c>
      <c r="C105" s="35">
        <v>852</v>
      </c>
      <c r="D105" s="45">
        <v>291</v>
      </c>
      <c r="E105" s="36">
        <f t="shared" si="12"/>
        <v>0</v>
      </c>
      <c r="F105" s="231"/>
      <c r="G105" s="60"/>
      <c r="H105" s="60"/>
      <c r="I105" s="60"/>
      <c r="J105" s="60"/>
      <c r="K105" s="60"/>
      <c r="L105" s="33"/>
      <c r="M105" s="229"/>
    </row>
    <row r="106" spans="1:13" ht="12" customHeight="1">
      <c r="A106" s="37" t="str">
        <v/>
      </c>
      <c r="B106" s="69" t="str">
        <v/>
      </c>
      <c r="C106" s="35">
        <v>852</v>
      </c>
      <c r="D106" s="45">
        <v>291</v>
      </c>
      <c r="E106" s="36">
        <f t="shared" si="12"/>
        <v>0</v>
      </c>
      <c r="F106" s="231"/>
      <c r="G106" s="60"/>
      <c r="H106" s="60"/>
      <c r="I106" s="60"/>
      <c r="J106" s="60"/>
      <c r="K106" s="60"/>
      <c r="L106" s="33"/>
      <c r="M106" s="229"/>
    </row>
    <row r="107" spans="1:13" ht="12" customHeight="1">
      <c r="A107" s="37" t="str">
        <v/>
      </c>
      <c r="B107" s="69" t="str">
        <v/>
      </c>
      <c r="C107" s="35">
        <v>852</v>
      </c>
      <c r="D107" s="45">
        <v>291</v>
      </c>
      <c r="E107" s="36">
        <f t="shared" si="12"/>
        <v>0</v>
      </c>
      <c r="F107" s="231"/>
      <c r="G107" s="60"/>
      <c r="H107" s="60"/>
      <c r="I107" s="60"/>
      <c r="J107" s="60"/>
      <c r="K107" s="60"/>
      <c r="L107" s="33"/>
      <c r="M107" s="229"/>
    </row>
    <row r="108" spans="1:13" ht="12" customHeight="1">
      <c r="A108" s="34" t="s">
        <v>312</v>
      </c>
      <c r="B108" s="69" t="s">
        <v>670</v>
      </c>
      <c r="C108" s="35">
        <v>853</v>
      </c>
      <c r="D108" s="45">
        <v>291</v>
      </c>
      <c r="E108" s="36">
        <f t="shared" si="12"/>
        <v>63000</v>
      </c>
      <c r="F108" s="36">
        <f t="shared" ref="F108:K108" si="27">SUM(F109:F114)</f>
        <v>63000</v>
      </c>
      <c r="G108" s="36">
        <f t="shared" si="27"/>
        <v>0</v>
      </c>
      <c r="H108" s="36">
        <f t="shared" si="27"/>
        <v>0</v>
      </c>
      <c r="I108" s="36">
        <f t="shared" si="27"/>
        <v>0</v>
      </c>
      <c r="J108" s="36">
        <f t="shared" si="27"/>
        <v>0</v>
      </c>
      <c r="K108" s="36">
        <f t="shared" si="27"/>
        <v>0</v>
      </c>
      <c r="L108" s="33">
        <f>ROW()</f>
        <v>108</v>
      </c>
      <c r="M108" s="229"/>
    </row>
    <row r="109" spans="1:13" ht="12" customHeight="1">
      <c r="A109" s="37" t="str">
        <f t="array" ref="A109:A114">IFERROR(INDEX(КБК!E4:E1332,SMALL(IF((($D$108=КБК!F4:F1335)*($C$108=КБК!G4:G1335)*(NOT(ISERR(SEARCH($L$1,КБК!D4:D1335))))),ROW(КБК!E4:E1335)-3,""),ROW()-$L$108)),"")</f>
        <v>спорт 113038759.853.0</v>
      </c>
      <c r="B109" s="69" t="str">
        <f t="array" ref="B109:B114">IFERROR(INDEX(КБК!H4:H1335,SMALL(IF((($D$108=КБК!F4:F1335)*($C$108=КБК!G4:G1335)*(NOT(ISERR(SEARCH($L$1,КБК!D4:D1335))))),ROW(КБК!E4:E1335)-3,""),ROW()-$L$108)),"")</f>
        <v>1102</v>
      </c>
      <c r="C109" s="35">
        <v>853</v>
      </c>
      <c r="D109" s="45">
        <v>291</v>
      </c>
      <c r="E109" s="36">
        <f t="shared" si="12"/>
        <v>63000</v>
      </c>
      <c r="F109" s="60">
        <v>63000</v>
      </c>
      <c r="G109" s="60"/>
      <c r="H109" s="60"/>
      <c r="I109" s="60"/>
      <c r="J109" s="60"/>
      <c r="K109" s="60"/>
      <c r="L109" s="33"/>
      <c r="M109" s="229"/>
    </row>
    <row r="110" spans="1:13" ht="12" customHeight="1">
      <c r="A110" s="37" t="str">
        <v/>
      </c>
      <c r="B110" s="69" t="str">
        <v/>
      </c>
      <c r="C110" s="35">
        <v>853</v>
      </c>
      <c r="D110" s="45">
        <v>291</v>
      </c>
      <c r="E110" s="36">
        <f t="shared" si="12"/>
        <v>0</v>
      </c>
      <c r="F110" s="60"/>
      <c r="G110" s="60"/>
      <c r="H110" s="60"/>
      <c r="I110" s="60"/>
      <c r="J110" s="60"/>
      <c r="K110" s="60"/>
      <c r="L110" s="33"/>
      <c r="M110" s="229"/>
    </row>
    <row r="111" spans="1:13" ht="12" customHeight="1">
      <c r="A111" s="37" t="str">
        <v/>
      </c>
      <c r="B111" s="69" t="str">
        <v/>
      </c>
      <c r="C111" s="35">
        <v>853</v>
      </c>
      <c r="D111" s="45">
        <v>291</v>
      </c>
      <c r="E111" s="36">
        <f t="shared" si="12"/>
        <v>0</v>
      </c>
      <c r="F111" s="60"/>
      <c r="G111" s="60"/>
      <c r="H111" s="60"/>
      <c r="I111" s="60"/>
      <c r="J111" s="60"/>
      <c r="K111" s="60"/>
      <c r="L111" s="33"/>
      <c r="M111" s="229"/>
    </row>
    <row r="112" spans="1:13" ht="12" customHeight="1">
      <c r="A112" s="37" t="str">
        <v/>
      </c>
      <c r="B112" s="69" t="str">
        <v/>
      </c>
      <c r="C112" s="35">
        <v>853</v>
      </c>
      <c r="D112" s="45">
        <v>291</v>
      </c>
      <c r="E112" s="36">
        <f t="shared" si="12"/>
        <v>0</v>
      </c>
      <c r="F112" s="60"/>
      <c r="G112" s="60"/>
      <c r="H112" s="60"/>
      <c r="I112" s="60"/>
      <c r="J112" s="60"/>
      <c r="K112" s="60"/>
      <c r="L112" s="33"/>
      <c r="M112" s="229"/>
    </row>
    <row r="113" spans="1:13" ht="12" customHeight="1">
      <c r="A113" s="37" t="str">
        <v/>
      </c>
      <c r="B113" s="69" t="str">
        <v/>
      </c>
      <c r="C113" s="35">
        <v>853</v>
      </c>
      <c r="D113" s="45">
        <v>291</v>
      </c>
      <c r="E113" s="36">
        <f t="shared" si="12"/>
        <v>0</v>
      </c>
      <c r="F113" s="60"/>
      <c r="G113" s="60"/>
      <c r="H113" s="60"/>
      <c r="I113" s="60"/>
      <c r="J113" s="60"/>
      <c r="K113" s="60"/>
      <c r="L113" s="33"/>
      <c r="M113" s="229"/>
    </row>
    <row r="114" spans="1:13" ht="12" customHeight="1">
      <c r="A114" s="37" t="str">
        <v/>
      </c>
      <c r="B114" s="69" t="str">
        <v/>
      </c>
      <c r="C114" s="35">
        <v>853</v>
      </c>
      <c r="D114" s="45">
        <v>291</v>
      </c>
      <c r="E114" s="36">
        <f t="shared" si="12"/>
        <v>0</v>
      </c>
      <c r="F114" s="60"/>
      <c r="G114" s="60"/>
      <c r="H114" s="60"/>
      <c r="I114" s="60"/>
      <c r="J114" s="60"/>
      <c r="K114" s="60"/>
      <c r="L114" s="33"/>
      <c r="M114" s="229"/>
    </row>
    <row r="115" spans="1:13" ht="12" customHeight="1">
      <c r="A115" s="148" t="s">
        <v>926</v>
      </c>
      <c r="B115" s="69" t="s">
        <v>670</v>
      </c>
      <c r="C115" s="35">
        <v>853</v>
      </c>
      <c r="D115" s="45">
        <v>292</v>
      </c>
      <c r="E115" s="36">
        <f t="shared" si="12"/>
        <v>1000</v>
      </c>
      <c r="F115" s="36">
        <f>SUM(F116:F119)</f>
        <v>0</v>
      </c>
      <c r="G115" s="36">
        <f t="shared" ref="G115:K115" si="28">SUM(G116:G119)</f>
        <v>0</v>
      </c>
      <c r="H115" s="36">
        <f t="shared" si="28"/>
        <v>0</v>
      </c>
      <c r="I115" s="36">
        <f t="shared" si="28"/>
        <v>1000</v>
      </c>
      <c r="J115" s="36">
        <f t="shared" si="28"/>
        <v>0</v>
      </c>
      <c r="K115" s="36">
        <f t="shared" si="28"/>
        <v>0</v>
      </c>
      <c r="L115" s="33">
        <f>ROW()</f>
        <v>115</v>
      </c>
      <c r="M115" s="229"/>
    </row>
    <row r="116" spans="1:13" ht="12" customHeight="1">
      <c r="A116" s="37" t="str">
        <f t="array" ref="A116:A119">IFERROR(INDEX(КБК!E4:E1335,SMALL(IF((($D$115=КБК!F4:F1335)*($C$115=КБК!G4:G1335)*(NOT(ISERR(SEARCH($L$1,КБК!D4:D1335))))),ROW(КБК!E4:E1335)-3,""),ROW()-$L$115)),"")</f>
        <v>Доходы 000000131.853.0</v>
      </c>
      <c r="B116" s="69" t="str">
        <f t="array" ref="B116:B119">IFERROR(INDEX(КБК!H4:H1335,SMALL(IF((($D$115=КБК!F4:F1335)*($C$115=КБК!G4:G1335)*(NOT(ISERR(SEARCH($L$1,КБК!D4:D1335))))),ROW(КБК!E4:E1335)-3,""),ROW()-$L$115)),"")</f>
        <v>1102</v>
      </c>
      <c r="C116" s="35">
        <v>853</v>
      </c>
      <c r="D116" s="45">
        <v>292</v>
      </c>
      <c r="E116" s="36">
        <f t="shared" si="12"/>
        <v>1000</v>
      </c>
      <c r="F116" s="60"/>
      <c r="G116" s="60"/>
      <c r="H116" s="60"/>
      <c r="I116" s="60">
        <v>1000</v>
      </c>
      <c r="J116" s="60"/>
      <c r="K116" s="60"/>
      <c r="L116" s="33"/>
      <c r="M116" s="229"/>
    </row>
    <row r="117" spans="1:13" ht="12" customHeight="1">
      <c r="A117" s="37" t="str">
        <v/>
      </c>
      <c r="B117" s="69" t="str">
        <v/>
      </c>
      <c r="C117" s="35">
        <v>853</v>
      </c>
      <c r="D117" s="45">
        <v>292</v>
      </c>
      <c r="E117" s="36">
        <f t="shared" si="12"/>
        <v>0</v>
      </c>
      <c r="F117" s="60"/>
      <c r="G117" s="60"/>
      <c r="H117" s="60"/>
      <c r="I117" s="60"/>
      <c r="J117" s="60"/>
      <c r="K117" s="60"/>
      <c r="L117" s="33"/>
      <c r="M117" s="229"/>
    </row>
    <row r="118" spans="1:13" ht="12" customHeight="1">
      <c r="A118" s="37" t="str">
        <v/>
      </c>
      <c r="B118" s="69" t="str">
        <v/>
      </c>
      <c r="C118" s="35">
        <v>853</v>
      </c>
      <c r="D118" s="45">
        <v>292</v>
      </c>
      <c r="E118" s="36">
        <f t="shared" si="12"/>
        <v>0</v>
      </c>
      <c r="F118" s="60"/>
      <c r="G118" s="60"/>
      <c r="H118" s="60"/>
      <c r="I118" s="60"/>
      <c r="J118" s="60"/>
      <c r="K118" s="60"/>
      <c r="L118" s="33"/>
      <c r="M118" s="229"/>
    </row>
    <row r="119" spans="1:13" ht="12" customHeight="1">
      <c r="A119" s="37" t="str">
        <v/>
      </c>
      <c r="B119" s="69" t="str">
        <v/>
      </c>
      <c r="C119" s="35">
        <v>853</v>
      </c>
      <c r="D119" s="45">
        <v>292</v>
      </c>
      <c r="E119" s="36">
        <f t="shared" si="12"/>
        <v>0</v>
      </c>
      <c r="F119" s="60"/>
      <c r="G119" s="60"/>
      <c r="H119" s="60"/>
      <c r="I119" s="60"/>
      <c r="J119" s="60"/>
      <c r="K119" s="60"/>
      <c r="L119" s="33"/>
      <c r="M119" s="229"/>
    </row>
    <row r="120" spans="1:13" ht="12" customHeight="1">
      <c r="A120" s="148" t="s">
        <v>927</v>
      </c>
      <c r="B120" s="69" t="s">
        <v>670</v>
      </c>
      <c r="C120" s="35">
        <v>853</v>
      </c>
      <c r="D120" s="45">
        <v>293</v>
      </c>
      <c r="E120" s="36">
        <f t="shared" si="12"/>
        <v>0</v>
      </c>
      <c r="F120" s="36">
        <f>SUM(F121:F122)</f>
        <v>0</v>
      </c>
      <c r="G120" s="36">
        <f t="shared" ref="G120:K120" si="29">SUM(G121:G122)</f>
        <v>0</v>
      </c>
      <c r="H120" s="36">
        <f t="shared" si="29"/>
        <v>0</v>
      </c>
      <c r="I120" s="36">
        <f t="shared" si="29"/>
        <v>0</v>
      </c>
      <c r="J120" s="36">
        <f t="shared" si="29"/>
        <v>0</v>
      </c>
      <c r="K120" s="36">
        <f t="shared" si="29"/>
        <v>0</v>
      </c>
      <c r="L120" s="33">
        <f>ROW()</f>
        <v>120</v>
      </c>
      <c r="M120" s="229"/>
    </row>
    <row r="121" spans="1:13" ht="12" customHeight="1">
      <c r="A121" s="37" t="str">
        <f t="array" ref="A121:A122">IFERROR(INDEX(КБК!E4:E1335,SMALL(IF((($D$120=КБК!F4:F1335)*($C$120=КБК!G4:G1335)*(NOT(ISERR(SEARCH($L$1,КБК!D4:D1335))))),ROW(КБК!E4:E1335)-3,""),ROW()-$L$120)),"")</f>
        <v/>
      </c>
      <c r="B121" s="69" t="str">
        <f t="array" ref="B121:B122">IFERROR(INDEX(КБК!H4:H1335,SMALL(IF((($D$120=КБК!F4:F1335)*($C$120=КБК!G4:G1335)*(NOT(ISERR(SEARCH($L$1,КБК!D4:D1335))))),ROW(КБК!E4:E1335)-3,""),ROW()-$L$120)),"")</f>
        <v/>
      </c>
      <c r="C121" s="35">
        <v>853</v>
      </c>
      <c r="D121" s="45">
        <v>293</v>
      </c>
      <c r="E121" s="36">
        <f t="shared" si="12"/>
        <v>0</v>
      </c>
      <c r="F121" s="60"/>
      <c r="G121" s="60"/>
      <c r="H121" s="60"/>
      <c r="I121" s="60"/>
      <c r="J121" s="60"/>
      <c r="K121" s="60"/>
      <c r="L121" s="33"/>
      <c r="M121" s="229"/>
    </row>
    <row r="122" spans="1:13" ht="12" customHeight="1">
      <c r="A122" s="37" t="str">
        <v/>
      </c>
      <c r="B122" s="69" t="str">
        <v/>
      </c>
      <c r="C122" s="35">
        <v>853</v>
      </c>
      <c r="D122" s="45">
        <v>293</v>
      </c>
      <c r="E122" s="36">
        <f t="shared" si="12"/>
        <v>0</v>
      </c>
      <c r="F122" s="60"/>
      <c r="G122" s="60"/>
      <c r="H122" s="60"/>
      <c r="I122" s="60"/>
      <c r="J122" s="60"/>
      <c r="K122" s="60"/>
      <c r="L122" s="33"/>
      <c r="M122" s="229"/>
    </row>
    <row r="123" spans="1:13" ht="12" customHeight="1">
      <c r="A123" s="148" t="s">
        <v>928</v>
      </c>
      <c r="B123" s="69" t="s">
        <v>670</v>
      </c>
      <c r="C123" s="35">
        <v>853</v>
      </c>
      <c r="D123" s="45">
        <v>295</v>
      </c>
      <c r="E123" s="36">
        <f t="shared" si="12"/>
        <v>0</v>
      </c>
      <c r="F123" s="36">
        <f>SUM(F124:F125)</f>
        <v>0</v>
      </c>
      <c r="G123" s="36">
        <f t="shared" ref="G123:K123" si="30">SUM(G124:G125)</f>
        <v>0</v>
      </c>
      <c r="H123" s="36">
        <f t="shared" si="30"/>
        <v>0</v>
      </c>
      <c r="I123" s="36">
        <f t="shared" si="30"/>
        <v>0</v>
      </c>
      <c r="J123" s="36">
        <f t="shared" si="30"/>
        <v>0</v>
      </c>
      <c r="K123" s="36">
        <f t="shared" si="30"/>
        <v>0</v>
      </c>
      <c r="L123" s="33">
        <f>ROW()</f>
        <v>123</v>
      </c>
      <c r="M123" s="229"/>
    </row>
    <row r="124" spans="1:13" ht="12" customHeight="1">
      <c r="A124" s="37" t="str">
        <f t="array" ref="A124:A125">IFERROR(INDEX(КБК!E4:E1335,SMALL(IF((($D$123=КБК!F4:F1335)*($C$123=КБК!G4:G1335)*(NOT(ISERR(SEARCH($L$1,КБК!D4:D1335))))),ROW(КБК!E4:E1335)-3,""),ROW()-$L$123)),"")</f>
        <v/>
      </c>
      <c r="B124" s="69" t="str">
        <f t="array" ref="B124:B125">IFERROR(INDEX(КБК!H4:H1335,SMALL(IF((($D$123=КБК!F4:F1335)*($C$123=КБК!G4:G1335)*(NOT(ISERR(SEARCH($L$1,КБК!D4:D1335))))),ROW(КБК!E4:E1335)-3,""),ROW()-$L$123)),"")</f>
        <v/>
      </c>
      <c r="C124" s="35">
        <v>853</v>
      </c>
      <c r="D124" s="45">
        <v>295</v>
      </c>
      <c r="E124" s="36">
        <f t="shared" si="12"/>
        <v>0</v>
      </c>
      <c r="F124" s="60"/>
      <c r="G124" s="60"/>
      <c r="H124" s="60"/>
      <c r="I124" s="60"/>
      <c r="J124" s="60"/>
      <c r="K124" s="60"/>
      <c r="L124" s="33"/>
      <c r="M124" s="229"/>
    </row>
    <row r="125" spans="1:13" ht="12" customHeight="1">
      <c r="A125" s="37" t="str">
        <v/>
      </c>
      <c r="B125" s="69" t="str">
        <v/>
      </c>
      <c r="C125" s="35">
        <v>853</v>
      </c>
      <c r="D125" s="45">
        <v>295</v>
      </c>
      <c r="E125" s="36">
        <f t="shared" si="12"/>
        <v>0</v>
      </c>
      <c r="F125" s="60"/>
      <c r="G125" s="60"/>
      <c r="H125" s="60"/>
      <c r="I125" s="60"/>
      <c r="J125" s="60"/>
      <c r="K125" s="60"/>
      <c r="L125" s="33"/>
      <c r="M125" s="229"/>
    </row>
    <row r="126" spans="1:13" ht="12" customHeight="1">
      <c r="A126" s="34" t="s">
        <v>67</v>
      </c>
      <c r="B126" s="69" t="s">
        <v>670</v>
      </c>
      <c r="C126" s="35">
        <v>0</v>
      </c>
      <c r="D126" s="45">
        <v>0</v>
      </c>
      <c r="E126" s="36">
        <f t="shared" si="12"/>
        <v>0</v>
      </c>
      <c r="F126" s="36"/>
      <c r="G126" s="36"/>
      <c r="H126" s="36"/>
      <c r="I126" s="36"/>
      <c r="J126" s="36"/>
      <c r="K126" s="36"/>
      <c r="L126" s="33"/>
      <c r="M126" s="229"/>
    </row>
    <row r="127" spans="1:13" ht="27" customHeight="1">
      <c r="A127" s="34" t="s">
        <v>68</v>
      </c>
      <c r="B127" s="69" t="s">
        <v>670</v>
      </c>
      <c r="C127" s="35">
        <v>113</v>
      </c>
      <c r="D127" s="45">
        <v>296</v>
      </c>
      <c r="E127" s="36">
        <f t="shared" si="12"/>
        <v>0</v>
      </c>
      <c r="F127" s="36">
        <f t="shared" ref="F127:K127" si="31">SUM(F128:F131)</f>
        <v>0</v>
      </c>
      <c r="G127" s="36">
        <f t="shared" si="31"/>
        <v>0</v>
      </c>
      <c r="H127" s="36">
        <f t="shared" si="31"/>
        <v>0</v>
      </c>
      <c r="I127" s="36">
        <f t="shared" si="31"/>
        <v>0</v>
      </c>
      <c r="J127" s="36">
        <f t="shared" si="31"/>
        <v>0</v>
      </c>
      <c r="K127" s="36">
        <f t="shared" si="31"/>
        <v>0</v>
      </c>
      <c r="L127" s="33">
        <f>ROW()</f>
        <v>127</v>
      </c>
      <c r="M127" s="229"/>
    </row>
    <row r="128" spans="1:13" ht="12" customHeight="1">
      <c r="A128" s="37" t="str">
        <f t="array" ref="A128:A131">IFERROR(INDEX(КБК!E4:E1335,SMALL(IF((($D$127=КБК!F4:F1335)*($C$127=КБК!G4:G1335)*(NOT(ISERR(SEARCH($L$1,КБК!D4:D1335))))),ROW(КБК!E4:E1335)-3,""),ROW()-$L$127)),"")</f>
        <v/>
      </c>
      <c r="B128" s="69" t="str">
        <f t="array" ref="B128:B131">IFERROR(INDEX(КБК!H4:H1335,SMALL(IF((($D$127=КБК!F4:F1335)*($C$127=КБК!G4:G1335)*(NOT(ISERR(SEARCH($L$1,КБК!D4:D1335))))),ROW(КБК!E4:E1335)-3,""),ROW()-$L$127)),"")</f>
        <v/>
      </c>
      <c r="C128" s="35">
        <v>113</v>
      </c>
      <c r="D128" s="45">
        <v>296</v>
      </c>
      <c r="E128" s="36">
        <f t="shared" si="12"/>
        <v>0</v>
      </c>
      <c r="F128" s="60"/>
      <c r="G128" s="60"/>
      <c r="H128" s="60"/>
      <c r="I128" s="60"/>
      <c r="J128" s="60"/>
      <c r="K128" s="60"/>
      <c r="L128" s="33"/>
      <c r="M128" s="229"/>
    </row>
    <row r="129" spans="1:13" ht="12" customHeight="1">
      <c r="A129" s="37" t="str">
        <v/>
      </c>
      <c r="B129" s="69" t="str">
        <v/>
      </c>
      <c r="C129" s="35">
        <v>113</v>
      </c>
      <c r="D129" s="45">
        <v>296</v>
      </c>
      <c r="E129" s="36">
        <f t="shared" si="12"/>
        <v>0</v>
      </c>
      <c r="F129" s="60"/>
      <c r="G129" s="60"/>
      <c r="H129" s="60"/>
      <c r="I129" s="60"/>
      <c r="J129" s="60"/>
      <c r="K129" s="60"/>
      <c r="L129" s="33"/>
      <c r="M129" s="229"/>
    </row>
    <row r="130" spans="1:13" ht="12" customHeight="1">
      <c r="A130" s="37" t="str">
        <v/>
      </c>
      <c r="B130" s="69" t="str">
        <v/>
      </c>
      <c r="C130" s="35">
        <v>113</v>
      </c>
      <c r="D130" s="45">
        <v>296</v>
      </c>
      <c r="E130" s="36">
        <f t="shared" ref="E130:E131" si="32">SUM(F130:K130)</f>
        <v>0</v>
      </c>
      <c r="F130" s="60"/>
      <c r="G130" s="60"/>
      <c r="H130" s="60"/>
      <c r="I130" s="60"/>
      <c r="J130" s="60"/>
      <c r="K130" s="60"/>
      <c r="L130" s="33"/>
      <c r="M130" s="229"/>
    </row>
    <row r="131" spans="1:13" ht="12" customHeight="1">
      <c r="A131" s="37" t="str">
        <v/>
      </c>
      <c r="B131" s="69" t="str">
        <v/>
      </c>
      <c r="C131" s="35">
        <v>113</v>
      </c>
      <c r="D131" s="45">
        <v>296</v>
      </c>
      <c r="E131" s="36">
        <f t="shared" si="32"/>
        <v>0</v>
      </c>
      <c r="F131" s="60"/>
      <c r="G131" s="60"/>
      <c r="H131" s="60"/>
      <c r="I131" s="60"/>
      <c r="J131" s="60"/>
      <c r="K131" s="60"/>
      <c r="L131" s="33"/>
      <c r="M131" s="229"/>
    </row>
    <row r="132" spans="1:13" ht="12" customHeight="1">
      <c r="A132" s="34" t="s">
        <v>304</v>
      </c>
      <c r="B132" s="69" t="s">
        <v>670</v>
      </c>
      <c r="C132" s="35" t="s">
        <v>670</v>
      </c>
      <c r="D132" s="45" t="s">
        <v>670</v>
      </c>
      <c r="E132" s="36">
        <f>SUM(F132:K132)</f>
        <v>25582859.07</v>
      </c>
      <c r="F132" s="36">
        <f t="shared" ref="F132:K132" si="33">F133+F139+F147+F168+F173+F196+F219+F233+F255+F216+F359</f>
        <v>23790750.559999999</v>
      </c>
      <c r="G132" s="36">
        <f t="shared" si="33"/>
        <v>0</v>
      </c>
      <c r="H132" s="36">
        <f t="shared" si="33"/>
        <v>0</v>
      </c>
      <c r="I132" s="36">
        <f t="shared" si="33"/>
        <v>1792108.51</v>
      </c>
      <c r="J132" s="36">
        <f t="shared" si="33"/>
        <v>0</v>
      </c>
      <c r="K132" s="36">
        <f t="shared" si="33"/>
        <v>0</v>
      </c>
      <c r="L132" s="33"/>
      <c r="M132" s="229"/>
    </row>
    <row r="133" spans="1:13" ht="12" customHeight="1">
      <c r="A133" s="34" t="s">
        <v>305</v>
      </c>
      <c r="B133" s="69" t="s">
        <v>670</v>
      </c>
      <c r="C133" s="35">
        <v>244</v>
      </c>
      <c r="D133" s="45">
        <v>221</v>
      </c>
      <c r="E133" s="36">
        <f>SUM(F133:K133)</f>
        <v>82500</v>
      </c>
      <c r="F133" s="36">
        <f t="shared" ref="F133:K133" si="34">SUM(F134:F138)</f>
        <v>77500</v>
      </c>
      <c r="G133" s="36">
        <f t="shared" si="34"/>
        <v>0</v>
      </c>
      <c r="H133" s="36">
        <f t="shared" si="34"/>
        <v>0</v>
      </c>
      <c r="I133" s="36">
        <f t="shared" si="34"/>
        <v>5000</v>
      </c>
      <c r="J133" s="36">
        <f t="shared" si="34"/>
        <v>0</v>
      </c>
      <c r="K133" s="36">
        <f t="shared" si="34"/>
        <v>0</v>
      </c>
      <c r="L133" s="33">
        <f>ROW()</f>
        <v>133</v>
      </c>
      <c r="M133" s="229"/>
    </row>
    <row r="134" spans="1:13" ht="12" customHeight="1">
      <c r="A134" s="37" t="str">
        <f t="array" ref="A134:A138">IFERROR(INDEX(КБК!E4:E1335,SMALL(IF((($D$133=КБК!F4:F1335)*($C$133=КБК!G4:G1335)*(NOT(ISERR(SEARCH($L$1,КБК!D4:D1335))))),ROW(КБК!E4:E1335)-3,""),ROW()-$L$133)),"")</f>
        <v>Доходы 000000131.244.0</v>
      </c>
      <c r="B134" s="69" t="str">
        <f t="array" ref="B134:B138">IFERROR(INDEX(КБК!H4:H1335,SMALL(IF((($D$133=КБК!F4:F1335)*($C$133=КБК!G4:G1335)*(NOT(ISERR(SEARCH($L$1,КБК!D4:D1335))))),ROW(КБК!E4:E1335)-3,""),ROW()-$L$133)),"")</f>
        <v>1102</v>
      </c>
      <c r="C134" s="35">
        <v>244</v>
      </c>
      <c r="D134" s="45">
        <v>221</v>
      </c>
      <c r="E134" s="36">
        <f t="shared" ref="E134:E254" si="35">SUM(F134:K134)</f>
        <v>5000</v>
      </c>
      <c r="F134" s="60"/>
      <c r="G134" s="60"/>
      <c r="H134" s="60"/>
      <c r="I134" s="60">
        <v>5000</v>
      </c>
      <c r="J134" s="60"/>
      <c r="K134" s="60"/>
      <c r="L134" s="33"/>
      <c r="M134" s="229"/>
    </row>
    <row r="135" spans="1:13" ht="12" customHeight="1">
      <c r="A135" s="37" t="str">
        <v>спорт 113038759.244.0</v>
      </c>
      <c r="B135" s="69" t="str">
        <v>1102</v>
      </c>
      <c r="C135" s="35">
        <v>244</v>
      </c>
      <c r="D135" s="45">
        <v>221</v>
      </c>
      <c r="E135" s="36">
        <f t="shared" si="35"/>
        <v>77500</v>
      </c>
      <c r="F135" s="60">
        <v>77500</v>
      </c>
      <c r="G135" s="60"/>
      <c r="H135" s="60"/>
      <c r="I135" s="60"/>
      <c r="J135" s="60"/>
      <c r="K135" s="60"/>
      <c r="L135" s="33"/>
      <c r="M135" s="229"/>
    </row>
    <row r="136" spans="1:13" ht="12" customHeight="1">
      <c r="A136" s="37" t="str">
        <v/>
      </c>
      <c r="B136" s="69" t="str">
        <v/>
      </c>
      <c r="C136" s="35">
        <v>244</v>
      </c>
      <c r="D136" s="45">
        <v>221</v>
      </c>
      <c r="E136" s="36">
        <f t="shared" si="35"/>
        <v>0</v>
      </c>
      <c r="F136" s="60"/>
      <c r="G136" s="60"/>
      <c r="H136" s="60"/>
      <c r="I136" s="60"/>
      <c r="J136" s="60"/>
      <c r="K136" s="60"/>
      <c r="L136" s="33"/>
      <c r="M136" s="229"/>
    </row>
    <row r="137" spans="1:13" ht="12" customHeight="1">
      <c r="A137" s="37" t="str">
        <v/>
      </c>
      <c r="B137" s="69" t="str">
        <v/>
      </c>
      <c r="C137" s="35">
        <v>244</v>
      </c>
      <c r="D137" s="45">
        <v>221</v>
      </c>
      <c r="E137" s="36">
        <f t="shared" si="35"/>
        <v>0</v>
      </c>
      <c r="F137" s="60"/>
      <c r="G137" s="60"/>
      <c r="H137" s="60"/>
      <c r="I137" s="60"/>
      <c r="J137" s="60"/>
      <c r="K137" s="60"/>
      <c r="L137" s="33"/>
      <c r="M137" s="229"/>
    </row>
    <row r="138" spans="1:13" ht="12" customHeight="1">
      <c r="A138" s="37" t="str">
        <v/>
      </c>
      <c r="B138" s="69" t="str">
        <v/>
      </c>
      <c r="C138" s="35">
        <v>244</v>
      </c>
      <c r="D138" s="45">
        <v>221</v>
      </c>
      <c r="E138" s="36">
        <f t="shared" si="35"/>
        <v>0</v>
      </c>
      <c r="F138" s="60"/>
      <c r="G138" s="60"/>
      <c r="H138" s="60"/>
      <c r="I138" s="60"/>
      <c r="J138" s="60"/>
      <c r="K138" s="60"/>
      <c r="L138" s="33"/>
      <c r="M138" s="229"/>
    </row>
    <row r="139" spans="1:13" ht="12" customHeight="1">
      <c r="A139" s="34" t="s">
        <v>306</v>
      </c>
      <c r="B139" s="69" t="s">
        <v>670</v>
      </c>
      <c r="C139" s="35">
        <v>244</v>
      </c>
      <c r="D139" s="45">
        <v>222</v>
      </c>
      <c r="E139" s="36">
        <f t="shared" si="35"/>
        <v>26000</v>
      </c>
      <c r="F139" s="36">
        <f t="shared" ref="F139:K139" si="36">SUM(F140:F146)</f>
        <v>18000</v>
      </c>
      <c r="G139" s="36">
        <f t="shared" si="36"/>
        <v>0</v>
      </c>
      <c r="H139" s="36">
        <f t="shared" si="36"/>
        <v>0</v>
      </c>
      <c r="I139" s="36">
        <f t="shared" si="36"/>
        <v>8000</v>
      </c>
      <c r="J139" s="36">
        <f t="shared" si="36"/>
        <v>0</v>
      </c>
      <c r="K139" s="36">
        <f t="shared" si="36"/>
        <v>0</v>
      </c>
      <c r="L139" s="33">
        <f>ROW()</f>
        <v>139</v>
      </c>
      <c r="M139" s="229"/>
    </row>
    <row r="140" spans="1:13" ht="12" customHeight="1">
      <c r="A140" s="37" t="str">
        <f t="array" ref="A140:A146">IFERROR(INDEX(КБК!E4:E1335,SMALL(IF((($D$139=КБК!F4:F1335)*($C$139=КБК!G4:G1335)*(NOT(ISERR(SEARCH($L$1,КБК!D4:D1335))))),ROW(КБК!E4:E1335)-3,""),ROW()-$L$139)),"")</f>
        <v>Доходы 000000131.244.0</v>
      </c>
      <c r="B140" s="69" t="str">
        <f t="array" ref="B140:B146">IFERROR(INDEX(КБК!H4:H1335,SMALL(IF((($D$139=КБК!F4:F1335)*($C$139=КБК!G4:G1335)*(NOT(ISERR(SEARCH($L$1,КБК!D4:D1335))))),ROW(КБК!E4:E1335)-3,""),ROW()-$L$139)),"")</f>
        <v>1102</v>
      </c>
      <c r="C140" s="35">
        <v>244</v>
      </c>
      <c r="D140" s="45">
        <v>222</v>
      </c>
      <c r="E140" s="36">
        <f t="shared" si="35"/>
        <v>8000</v>
      </c>
      <c r="F140" s="60"/>
      <c r="G140" s="60"/>
      <c r="H140" s="60"/>
      <c r="I140" s="60">
        <v>8000</v>
      </c>
      <c r="J140" s="60"/>
      <c r="K140" s="60"/>
      <c r="L140" s="33"/>
      <c r="M140" s="229"/>
    </row>
    <row r="141" spans="1:13" ht="12" customHeight="1">
      <c r="A141" s="37" t="str">
        <v>спорт 113038759.244.0</v>
      </c>
      <c r="B141" s="69" t="str">
        <v>1102</v>
      </c>
      <c r="C141" s="35">
        <v>244</v>
      </c>
      <c r="D141" s="45">
        <v>222</v>
      </c>
      <c r="E141" s="36">
        <f t="shared" si="35"/>
        <v>18000</v>
      </c>
      <c r="F141" s="60">
        <v>18000</v>
      </c>
      <c r="G141" s="60"/>
      <c r="H141" s="60"/>
      <c r="I141" s="60"/>
      <c r="J141" s="60"/>
      <c r="K141" s="60"/>
      <c r="L141" s="33"/>
      <c r="M141" s="229"/>
    </row>
    <row r="142" spans="1:13" ht="12" customHeight="1">
      <c r="A142" s="37" t="str">
        <v/>
      </c>
      <c r="B142" s="69" t="str">
        <v/>
      </c>
      <c r="C142" s="35">
        <v>244</v>
      </c>
      <c r="D142" s="45">
        <v>222</v>
      </c>
      <c r="E142" s="36">
        <f t="shared" si="35"/>
        <v>0</v>
      </c>
      <c r="F142" s="60"/>
      <c r="G142" s="60"/>
      <c r="H142" s="60"/>
      <c r="I142" s="60"/>
      <c r="J142" s="60"/>
      <c r="K142" s="60"/>
      <c r="L142" s="33"/>
      <c r="M142" s="229"/>
    </row>
    <row r="143" spans="1:13" ht="12" customHeight="1">
      <c r="A143" s="37" t="str">
        <v/>
      </c>
      <c r="B143" s="69" t="str">
        <v/>
      </c>
      <c r="C143" s="35">
        <v>244</v>
      </c>
      <c r="D143" s="45">
        <v>222</v>
      </c>
      <c r="E143" s="36">
        <f t="shared" si="35"/>
        <v>0</v>
      </c>
      <c r="F143" s="60"/>
      <c r="G143" s="60"/>
      <c r="H143" s="60"/>
      <c r="I143" s="60"/>
      <c r="J143" s="60"/>
      <c r="K143" s="60"/>
      <c r="L143" s="33"/>
      <c r="M143" s="229"/>
    </row>
    <row r="144" spans="1:13" ht="12" customHeight="1">
      <c r="A144" s="37" t="str">
        <v/>
      </c>
      <c r="B144" s="69" t="str">
        <v/>
      </c>
      <c r="C144" s="35">
        <v>244</v>
      </c>
      <c r="D144" s="45">
        <v>222</v>
      </c>
      <c r="E144" s="36">
        <f t="shared" si="35"/>
        <v>0</v>
      </c>
      <c r="F144" s="60"/>
      <c r="G144" s="60"/>
      <c r="H144" s="60"/>
      <c r="I144" s="60"/>
      <c r="J144" s="60"/>
      <c r="K144" s="60"/>
      <c r="L144" s="33"/>
      <c r="M144" s="229"/>
    </row>
    <row r="145" spans="1:13" ht="12" customHeight="1">
      <c r="A145" s="37" t="str">
        <v/>
      </c>
      <c r="B145" s="69" t="str">
        <v/>
      </c>
      <c r="C145" s="35">
        <v>244</v>
      </c>
      <c r="D145" s="45">
        <v>222</v>
      </c>
      <c r="E145" s="36">
        <f t="shared" si="35"/>
        <v>0</v>
      </c>
      <c r="F145" s="60"/>
      <c r="G145" s="60"/>
      <c r="H145" s="60"/>
      <c r="I145" s="60"/>
      <c r="J145" s="60"/>
      <c r="K145" s="60"/>
      <c r="L145" s="33"/>
      <c r="M145" s="229"/>
    </row>
    <row r="146" spans="1:13" ht="12" customHeight="1">
      <c r="A146" s="37" t="str">
        <v/>
      </c>
      <c r="B146" s="69" t="str">
        <v/>
      </c>
      <c r="C146" s="35">
        <v>244</v>
      </c>
      <c r="D146" s="45">
        <v>222</v>
      </c>
      <c r="E146" s="36">
        <f t="shared" si="35"/>
        <v>0</v>
      </c>
      <c r="F146" s="60"/>
      <c r="G146" s="60"/>
      <c r="H146" s="60"/>
      <c r="I146" s="60"/>
      <c r="J146" s="60"/>
      <c r="K146" s="60"/>
      <c r="L146" s="33"/>
      <c r="M146" s="229"/>
    </row>
    <row r="147" spans="1:13" ht="12" customHeight="1">
      <c r="A147" s="34" t="s">
        <v>307</v>
      </c>
      <c r="B147" s="69" t="s">
        <v>670</v>
      </c>
      <c r="C147" s="35">
        <v>244</v>
      </c>
      <c r="D147" s="45">
        <v>223</v>
      </c>
      <c r="E147" s="36">
        <f t="shared" si="35"/>
        <v>20454740</v>
      </c>
      <c r="F147" s="36">
        <f t="shared" ref="F147:K147" si="37">F148+F155+F162</f>
        <v>19046340</v>
      </c>
      <c r="G147" s="36">
        <f t="shared" si="37"/>
        <v>0</v>
      </c>
      <c r="H147" s="36">
        <f t="shared" si="37"/>
        <v>0</v>
      </c>
      <c r="I147" s="36">
        <f t="shared" si="37"/>
        <v>1408400</v>
      </c>
      <c r="J147" s="36">
        <f t="shared" si="37"/>
        <v>0</v>
      </c>
      <c r="K147" s="36">
        <f t="shared" si="37"/>
        <v>0</v>
      </c>
      <c r="L147" s="33"/>
      <c r="M147" s="229"/>
    </row>
    <row r="148" spans="1:13" ht="12" customHeight="1">
      <c r="A148" s="34" t="s">
        <v>420</v>
      </c>
      <c r="B148" s="69" t="s">
        <v>670</v>
      </c>
      <c r="C148" s="35">
        <v>244</v>
      </c>
      <c r="D148" s="45">
        <v>223</v>
      </c>
      <c r="E148" s="36">
        <f t="shared" si="35"/>
        <v>12220800</v>
      </c>
      <c r="F148" s="36">
        <f t="shared" ref="F148:K148" si="38">SUM(F149:F154)</f>
        <v>11647800</v>
      </c>
      <c r="G148" s="36">
        <f t="shared" si="38"/>
        <v>0</v>
      </c>
      <c r="H148" s="36">
        <f t="shared" si="38"/>
        <v>0</v>
      </c>
      <c r="I148" s="36">
        <f t="shared" si="38"/>
        <v>573000</v>
      </c>
      <c r="J148" s="36">
        <f t="shared" si="38"/>
        <v>0</v>
      </c>
      <c r="K148" s="36">
        <f t="shared" si="38"/>
        <v>0</v>
      </c>
      <c r="L148" s="33">
        <f>ROW()</f>
        <v>148</v>
      </c>
      <c r="M148" s="229"/>
    </row>
    <row r="149" spans="1:13" ht="12" customHeight="1">
      <c r="A149" s="37" t="str">
        <f t="array" ref="A149:A154">IFERROR(INDEX(КБК!E4:E1335,SMALL(IF(((2231=КБК!F4:F1335)*($C$147=КБК!G4:G1335)*(NOT(ISERR(SEARCH($L$1,КБК!D4:D1335))))),ROW(КБК!E4:E1335)-3,""),ROW()-$L$148)),"")</f>
        <v>Аренда 000000121.244.Э</v>
      </c>
      <c r="B149" s="69" t="str">
        <f t="array" ref="B149:B154">IFERROR(INDEX(КБК!H4:H1335,SMALL(IF(((2231=КБК!F4:F1335)*($C$148=КБК!G4:G1335)*(NOT(ISERR(SEARCH($L$1,КБК!D4:D1335))))),ROW(КБК!E4:E1335)-3,""),ROW()-$L$148)),"")</f>
        <v>1102</v>
      </c>
      <c r="C149" s="35">
        <v>244</v>
      </c>
      <c r="D149" s="45">
        <v>223</v>
      </c>
      <c r="E149" s="36">
        <f t="shared" si="35"/>
        <v>0</v>
      </c>
      <c r="F149" s="60"/>
      <c r="G149" s="60"/>
      <c r="H149" s="60"/>
      <c r="I149" s="60"/>
      <c r="J149" s="60"/>
      <c r="K149" s="60"/>
      <c r="L149" s="33"/>
      <c r="M149" s="229"/>
    </row>
    <row r="150" spans="1:13" ht="12" customHeight="1">
      <c r="A150" s="37" t="str">
        <v>Доходы 000000131.244.Э</v>
      </c>
      <c r="B150" s="69" t="str">
        <v>1102</v>
      </c>
      <c r="C150" s="35">
        <v>244</v>
      </c>
      <c r="D150" s="45">
        <v>223</v>
      </c>
      <c r="E150" s="36">
        <f t="shared" si="35"/>
        <v>523000</v>
      </c>
      <c r="F150" s="60"/>
      <c r="G150" s="60"/>
      <c r="H150" s="60"/>
      <c r="I150" s="60">
        <v>523000</v>
      </c>
      <c r="J150" s="60"/>
      <c r="K150" s="60"/>
      <c r="L150" s="33"/>
      <c r="M150" s="229"/>
    </row>
    <row r="151" spans="1:13" ht="12" customHeight="1">
      <c r="A151" s="37" t="str">
        <v>Компенсация 000000135.244.Э</v>
      </c>
      <c r="B151" s="69" t="str">
        <v>1102</v>
      </c>
      <c r="C151" s="35">
        <v>244</v>
      </c>
      <c r="D151" s="45">
        <v>223</v>
      </c>
      <c r="E151" s="36">
        <f t="shared" si="35"/>
        <v>50000</v>
      </c>
      <c r="F151" s="60"/>
      <c r="G151" s="60"/>
      <c r="H151" s="60"/>
      <c r="I151" s="60">
        <v>50000</v>
      </c>
      <c r="J151" s="60"/>
      <c r="K151" s="60"/>
      <c r="L151" s="33"/>
      <c r="M151" s="229"/>
    </row>
    <row r="152" spans="1:13" ht="12" customHeight="1">
      <c r="A152" s="37" t="str">
        <v>спорт 113038759.244.Э</v>
      </c>
      <c r="B152" s="69" t="str">
        <v>1102</v>
      </c>
      <c r="C152" s="35">
        <v>244</v>
      </c>
      <c r="D152" s="45">
        <v>223</v>
      </c>
      <c r="E152" s="36">
        <f t="shared" si="35"/>
        <v>11647800</v>
      </c>
      <c r="F152" s="60">
        <v>11647800</v>
      </c>
      <c r="G152" s="60"/>
      <c r="H152" s="60"/>
      <c r="I152" s="60"/>
      <c r="J152" s="60"/>
      <c r="K152" s="60"/>
      <c r="L152" s="33"/>
      <c r="M152" s="229"/>
    </row>
    <row r="153" spans="1:13" ht="12" customHeight="1">
      <c r="A153" s="37" t="str">
        <v/>
      </c>
      <c r="B153" s="69" t="str">
        <v/>
      </c>
      <c r="C153" s="35">
        <v>244</v>
      </c>
      <c r="D153" s="45">
        <v>223</v>
      </c>
      <c r="E153" s="36">
        <f t="shared" si="35"/>
        <v>0</v>
      </c>
      <c r="F153" s="60"/>
      <c r="G153" s="60"/>
      <c r="H153" s="60"/>
      <c r="I153" s="60"/>
      <c r="J153" s="60"/>
      <c r="K153" s="60"/>
      <c r="L153" s="33"/>
      <c r="M153" s="229"/>
    </row>
    <row r="154" spans="1:13" ht="12" customHeight="1">
      <c r="A154" s="37" t="str">
        <v/>
      </c>
      <c r="B154" s="69" t="str">
        <v/>
      </c>
      <c r="C154" s="35">
        <v>244</v>
      </c>
      <c r="D154" s="45">
        <v>223</v>
      </c>
      <c r="E154" s="36">
        <f t="shared" si="35"/>
        <v>0</v>
      </c>
      <c r="F154" s="60"/>
      <c r="G154" s="60"/>
      <c r="H154" s="60"/>
      <c r="I154" s="60"/>
      <c r="J154" s="60"/>
      <c r="K154" s="60"/>
      <c r="L154" s="33"/>
      <c r="M154" s="229"/>
    </row>
    <row r="155" spans="1:13" ht="12" customHeight="1">
      <c r="A155" s="157" t="s">
        <v>421</v>
      </c>
      <c r="B155" s="228" t="s">
        <v>670</v>
      </c>
      <c r="C155" s="35">
        <v>244</v>
      </c>
      <c r="D155" s="45">
        <v>223</v>
      </c>
      <c r="E155" s="36">
        <f t="shared" si="35"/>
        <v>7398540</v>
      </c>
      <c r="F155" s="36">
        <f t="shared" ref="F155:K155" si="39">SUM(F156:F161)</f>
        <v>7398540</v>
      </c>
      <c r="G155" s="36">
        <f t="shared" si="39"/>
        <v>0</v>
      </c>
      <c r="H155" s="36">
        <f t="shared" si="39"/>
        <v>0</v>
      </c>
      <c r="I155" s="36">
        <f t="shared" si="39"/>
        <v>0</v>
      </c>
      <c r="J155" s="36">
        <f t="shared" si="39"/>
        <v>0</v>
      </c>
      <c r="K155" s="36">
        <f t="shared" si="39"/>
        <v>0</v>
      </c>
      <c r="L155" s="33">
        <f>ROW()</f>
        <v>155</v>
      </c>
      <c r="M155" s="229"/>
    </row>
    <row r="156" spans="1:13" ht="12" customHeight="1">
      <c r="A156" s="147" t="str">
        <f t="array" ref="A156:A161">IFERROR(INDEX(КБК!E4:E1335,SMALL(IF(((2232=КБК!F4:F1335)*($C$147=КБК!G4:G1335)*(NOT(ISERR(SEARCH($L$1,КБК!D4:D1335))))),ROW(КБК!E4:E1335)-3,""),ROW()-$L$155)),"")</f>
        <v>Аренда 000000121.244.Т</v>
      </c>
      <c r="B156" s="228" t="str">
        <f t="array" ref="B156:B161">IFERROR(INDEX(КБК!H4:H1335,SMALL(IF(((2232=КБК!F4:F1335)*($C$155=КБК!G4:G1335)*(NOT(ISERR(SEARCH($L$1,КБК!D4:D1335))))),ROW(КБК!E4:E1335)-3,""),ROW()-$L$155)),"")</f>
        <v>1102</v>
      </c>
      <c r="C156" s="35">
        <v>244</v>
      </c>
      <c r="D156" s="45">
        <v>223</v>
      </c>
      <c r="E156" s="36">
        <f t="shared" si="35"/>
        <v>0</v>
      </c>
      <c r="F156" s="60"/>
      <c r="G156" s="60"/>
      <c r="H156" s="60"/>
      <c r="I156" s="60"/>
      <c r="J156" s="60"/>
      <c r="K156" s="60"/>
      <c r="L156" s="33"/>
      <c r="M156" s="229"/>
    </row>
    <row r="157" spans="1:13" ht="12" customHeight="1">
      <c r="A157" s="147" t="str">
        <v>Доходы 000000131.244.Т</v>
      </c>
      <c r="B157" s="228" t="str">
        <v>1102</v>
      </c>
      <c r="C157" s="35">
        <v>244</v>
      </c>
      <c r="D157" s="45">
        <v>223</v>
      </c>
      <c r="E157" s="36">
        <f t="shared" si="35"/>
        <v>0</v>
      </c>
      <c r="F157" s="60"/>
      <c r="G157" s="60"/>
      <c r="H157" s="60"/>
      <c r="I157" s="60"/>
      <c r="J157" s="60"/>
      <c r="K157" s="60"/>
      <c r="L157" s="33"/>
      <c r="M157" s="229"/>
    </row>
    <row r="158" spans="1:13" ht="12" customHeight="1">
      <c r="A158" s="147" t="str">
        <v>спорт 113038759.244.Т</v>
      </c>
      <c r="B158" s="228" t="str">
        <v>1102</v>
      </c>
      <c r="C158" s="35">
        <v>244</v>
      </c>
      <c r="D158" s="45">
        <v>223</v>
      </c>
      <c r="E158" s="36">
        <f t="shared" si="35"/>
        <v>7398540</v>
      </c>
      <c r="F158" s="60">
        <v>7398540</v>
      </c>
      <c r="G158" s="60"/>
      <c r="H158" s="60"/>
      <c r="I158" s="60"/>
      <c r="J158" s="60"/>
      <c r="K158" s="60"/>
      <c r="L158" s="33"/>
      <c r="M158" s="229"/>
    </row>
    <row r="159" spans="1:13" ht="12" customHeight="1">
      <c r="A159" s="147" t="str">
        <v/>
      </c>
      <c r="B159" s="228" t="str">
        <v/>
      </c>
      <c r="C159" s="35">
        <v>244</v>
      </c>
      <c r="D159" s="45">
        <v>223</v>
      </c>
      <c r="E159" s="36">
        <f t="shared" si="35"/>
        <v>0</v>
      </c>
      <c r="F159" s="60"/>
      <c r="G159" s="60"/>
      <c r="H159" s="60"/>
      <c r="I159" s="60"/>
      <c r="J159" s="60"/>
      <c r="K159" s="60"/>
      <c r="L159" s="33"/>
      <c r="M159" s="229"/>
    </row>
    <row r="160" spans="1:13" ht="12" customHeight="1">
      <c r="A160" s="147" t="str">
        <v/>
      </c>
      <c r="B160" s="228" t="str">
        <v/>
      </c>
      <c r="C160" s="35">
        <v>244</v>
      </c>
      <c r="D160" s="45">
        <v>223</v>
      </c>
      <c r="E160" s="36">
        <f t="shared" si="35"/>
        <v>0</v>
      </c>
      <c r="F160" s="60"/>
      <c r="G160" s="60"/>
      <c r="H160" s="60"/>
      <c r="I160" s="60"/>
      <c r="J160" s="60"/>
      <c r="K160" s="60"/>
      <c r="L160" s="33"/>
      <c r="M160" s="229"/>
    </row>
    <row r="161" spans="1:13" ht="12" customHeight="1">
      <c r="A161" s="147" t="str">
        <v/>
      </c>
      <c r="B161" s="228" t="str">
        <v/>
      </c>
      <c r="C161" s="35">
        <v>244</v>
      </c>
      <c r="D161" s="45">
        <v>223</v>
      </c>
      <c r="E161" s="36">
        <f t="shared" si="35"/>
        <v>0</v>
      </c>
      <c r="F161" s="60"/>
      <c r="G161" s="60"/>
      <c r="H161" s="60"/>
      <c r="I161" s="60"/>
      <c r="J161" s="60"/>
      <c r="K161" s="60"/>
      <c r="L161" s="33"/>
      <c r="M161" s="229"/>
    </row>
    <row r="162" spans="1:13" ht="12" customHeight="1">
      <c r="A162" s="146" t="s">
        <v>422</v>
      </c>
      <c r="B162" s="228" t="s">
        <v>670</v>
      </c>
      <c r="C162" s="35">
        <v>244</v>
      </c>
      <c r="D162" s="45">
        <v>223</v>
      </c>
      <c r="E162" s="36">
        <f t="shared" si="35"/>
        <v>835400</v>
      </c>
      <c r="F162" s="36">
        <f t="shared" ref="F162:K162" si="40">SUM(F163:F167)</f>
        <v>0</v>
      </c>
      <c r="G162" s="36">
        <f t="shared" si="40"/>
        <v>0</v>
      </c>
      <c r="H162" s="36">
        <f t="shared" si="40"/>
        <v>0</v>
      </c>
      <c r="I162" s="36">
        <f t="shared" si="40"/>
        <v>835400</v>
      </c>
      <c r="J162" s="36">
        <f t="shared" si="40"/>
        <v>0</v>
      </c>
      <c r="K162" s="36">
        <f t="shared" si="40"/>
        <v>0</v>
      </c>
      <c r="L162" s="33">
        <f>ROW()</f>
        <v>162</v>
      </c>
      <c r="M162" s="229"/>
    </row>
    <row r="163" spans="1:13" ht="12" customHeight="1">
      <c r="A163" s="37" t="str">
        <f t="array" ref="A163:A167">IFERROR(INDEX(КБК!E4:E1335,SMALL(IF(((2233=КБК!F4:F1335)*($C$147=КБК!G4:G1335)*(NOT(ISERR(SEARCH($L$1,КБК!D4:D1335))))),ROW(КБК!E4:E1335)-3,""),ROW()-$L$162)),"")</f>
        <v>Доходы 000000131.244.В</v>
      </c>
      <c r="B163" s="69" t="str">
        <f t="array" ref="B163:B167">IFERROR(INDEX(КБК!H4:H1335,SMALL(IF(((2233=КБК!F4:F1335)*($C$147=КБК!G4:G1335)*(NOT(ISERR(SEARCH($L$1,КБК!D4:D1335))))),ROW(КБК!E4:E1335)-3,""),ROW()-$L$162)),"")</f>
        <v>1102</v>
      </c>
      <c r="C163" s="35">
        <v>244</v>
      </c>
      <c r="D163" s="45">
        <v>223</v>
      </c>
      <c r="E163" s="36">
        <f t="shared" si="35"/>
        <v>835400</v>
      </c>
      <c r="F163" s="60"/>
      <c r="G163" s="60"/>
      <c r="H163" s="60"/>
      <c r="I163" s="60">
        <v>835400</v>
      </c>
      <c r="J163" s="60"/>
      <c r="K163" s="60"/>
      <c r="L163" s="33"/>
      <c r="M163" s="229"/>
    </row>
    <row r="164" spans="1:13" ht="12" customHeight="1">
      <c r="A164" s="37" t="str">
        <v>спорт 113038759.244.В</v>
      </c>
      <c r="B164" s="69" t="str">
        <v>1102</v>
      </c>
      <c r="C164" s="35">
        <v>244</v>
      </c>
      <c r="D164" s="45">
        <v>223</v>
      </c>
      <c r="E164" s="36">
        <f t="shared" si="35"/>
        <v>0</v>
      </c>
      <c r="F164" s="60"/>
      <c r="G164" s="60"/>
      <c r="H164" s="60"/>
      <c r="I164" s="60"/>
      <c r="J164" s="60"/>
      <c r="K164" s="60"/>
      <c r="L164" s="33"/>
      <c r="M164" s="229"/>
    </row>
    <row r="165" spans="1:13" ht="12" customHeight="1">
      <c r="A165" s="37" t="str">
        <v/>
      </c>
      <c r="B165" s="69" t="str">
        <v/>
      </c>
      <c r="C165" s="35">
        <v>244</v>
      </c>
      <c r="D165" s="45">
        <v>223</v>
      </c>
      <c r="E165" s="36">
        <f t="shared" si="35"/>
        <v>0</v>
      </c>
      <c r="F165" s="60"/>
      <c r="G165" s="60"/>
      <c r="H165" s="60"/>
      <c r="I165" s="60"/>
      <c r="J165" s="60"/>
      <c r="K165" s="60"/>
      <c r="L165" s="33"/>
      <c r="M165" s="229"/>
    </row>
    <row r="166" spans="1:13" ht="12" customHeight="1">
      <c r="A166" s="37" t="str">
        <v/>
      </c>
      <c r="B166" s="69" t="str">
        <v/>
      </c>
      <c r="C166" s="35">
        <v>244</v>
      </c>
      <c r="D166" s="45">
        <v>223</v>
      </c>
      <c r="E166" s="36">
        <f t="shared" si="35"/>
        <v>0</v>
      </c>
      <c r="F166" s="60"/>
      <c r="G166" s="60"/>
      <c r="H166" s="60"/>
      <c r="I166" s="60"/>
      <c r="J166" s="60"/>
      <c r="K166" s="60"/>
      <c r="L166" s="33"/>
      <c r="M166" s="229"/>
    </row>
    <row r="167" spans="1:13" ht="12" customHeight="1">
      <c r="A167" s="37" t="str">
        <v/>
      </c>
      <c r="B167" s="69" t="str">
        <v/>
      </c>
      <c r="C167" s="35">
        <v>244</v>
      </c>
      <c r="D167" s="45">
        <v>223</v>
      </c>
      <c r="E167" s="36">
        <f t="shared" si="35"/>
        <v>0</v>
      </c>
      <c r="F167" s="60"/>
      <c r="G167" s="60"/>
      <c r="H167" s="60"/>
      <c r="I167" s="60"/>
      <c r="J167" s="60"/>
      <c r="K167" s="60"/>
      <c r="L167" s="33"/>
      <c r="M167" s="229"/>
    </row>
    <row r="168" spans="1:13" ht="12" customHeight="1">
      <c r="A168" s="34" t="s">
        <v>308</v>
      </c>
      <c r="B168" s="69" t="s">
        <v>670</v>
      </c>
      <c r="C168" s="35">
        <v>244</v>
      </c>
      <c r="D168" s="45">
        <v>224</v>
      </c>
      <c r="E168" s="36">
        <f t="shared" si="35"/>
        <v>36000</v>
      </c>
      <c r="F168" s="36">
        <f t="shared" ref="F168:K168" si="41">SUM(F169:F172)</f>
        <v>0</v>
      </c>
      <c r="G168" s="36">
        <f t="shared" si="41"/>
        <v>0</v>
      </c>
      <c r="H168" s="36">
        <f t="shared" si="41"/>
        <v>0</v>
      </c>
      <c r="I168" s="36">
        <f t="shared" si="41"/>
        <v>36000</v>
      </c>
      <c r="J168" s="36">
        <f t="shared" si="41"/>
        <v>0</v>
      </c>
      <c r="K168" s="36">
        <f t="shared" si="41"/>
        <v>0</v>
      </c>
      <c r="L168" s="33">
        <f>ROW()</f>
        <v>168</v>
      </c>
      <c r="M168" s="229"/>
    </row>
    <row r="169" spans="1:13" ht="12" customHeight="1">
      <c r="A169" s="37" t="str">
        <f t="array" ref="A169:A172">IFERROR(INDEX(КБК!E4:E1335,SMALL(IF((($D$168=КБК!F4:F1335)*($C$168=КБК!G4:G1335)*(NOT(ISERR(SEARCH($L$1,КБК!D4:D1335))))),ROW(КБК!E4:E1335)-3,""),ROW()-$L$168)),"")</f>
        <v>Доходы 000000131.244.0</v>
      </c>
      <c r="B169" s="69" t="str">
        <f t="array" ref="B169:B172">IFERROR(INDEX(КБК!H4:H1335,SMALL(IF((($D$168=КБК!F4:F1335)*($C$168=КБК!G4:G1335)*(NOT(ISERR(SEARCH($L$1,КБК!D4:D1335))))),ROW(КБК!E4:E1335)-3,""),ROW()-$L$168)),"")</f>
        <v>1102</v>
      </c>
      <c r="C169" s="35">
        <v>244</v>
      </c>
      <c r="D169" s="45">
        <v>224</v>
      </c>
      <c r="E169" s="36">
        <f t="shared" si="35"/>
        <v>36000</v>
      </c>
      <c r="F169" s="60"/>
      <c r="G169" s="60"/>
      <c r="H169" s="60"/>
      <c r="I169" s="60">
        <v>36000</v>
      </c>
      <c r="J169" s="60"/>
      <c r="K169" s="60"/>
      <c r="L169" s="33"/>
      <c r="M169" s="229"/>
    </row>
    <row r="170" spans="1:13" ht="12" customHeight="1">
      <c r="A170" s="37" t="str">
        <v/>
      </c>
      <c r="B170" s="69" t="str">
        <v/>
      </c>
      <c r="C170" s="35">
        <v>244</v>
      </c>
      <c r="D170" s="45">
        <v>224</v>
      </c>
      <c r="E170" s="36">
        <f t="shared" si="35"/>
        <v>0</v>
      </c>
      <c r="F170" s="60"/>
      <c r="G170" s="60"/>
      <c r="H170" s="60"/>
      <c r="I170" s="60"/>
      <c r="J170" s="60"/>
      <c r="K170" s="60"/>
      <c r="L170" s="33"/>
      <c r="M170" s="229"/>
    </row>
    <row r="171" spans="1:13" ht="12" customHeight="1">
      <c r="A171" s="37" t="str">
        <v/>
      </c>
      <c r="B171" s="69" t="str">
        <v/>
      </c>
      <c r="C171" s="35">
        <v>244</v>
      </c>
      <c r="D171" s="45">
        <v>224</v>
      </c>
      <c r="E171" s="36">
        <f t="shared" si="35"/>
        <v>0</v>
      </c>
      <c r="F171" s="60"/>
      <c r="G171" s="60"/>
      <c r="H171" s="60"/>
      <c r="I171" s="60"/>
      <c r="J171" s="60"/>
      <c r="K171" s="60"/>
      <c r="L171" s="33"/>
      <c r="M171" s="229"/>
    </row>
    <row r="172" spans="1:13" ht="12" customHeight="1">
      <c r="A172" s="37" t="str">
        <v/>
      </c>
      <c r="B172" s="69" t="str">
        <v/>
      </c>
      <c r="C172" s="35">
        <v>244</v>
      </c>
      <c r="D172" s="45">
        <v>224</v>
      </c>
      <c r="E172" s="36">
        <f t="shared" si="35"/>
        <v>0</v>
      </c>
      <c r="F172" s="60"/>
      <c r="G172" s="60"/>
      <c r="H172" s="60"/>
      <c r="I172" s="60"/>
      <c r="J172" s="60"/>
      <c r="K172" s="60"/>
      <c r="L172" s="33"/>
      <c r="M172" s="229"/>
    </row>
    <row r="173" spans="1:13" ht="12" customHeight="1">
      <c r="A173" s="34" t="s">
        <v>309</v>
      </c>
      <c r="B173" s="69" t="s">
        <v>670</v>
      </c>
      <c r="C173" s="35">
        <v>244</v>
      </c>
      <c r="D173" s="45">
        <v>225</v>
      </c>
      <c r="E173" s="36">
        <f t="shared" si="35"/>
        <v>825800</v>
      </c>
      <c r="F173" s="36">
        <f t="shared" ref="F173:K173" si="42">SUM(F174:F195)</f>
        <v>810800</v>
      </c>
      <c r="G173" s="36">
        <f t="shared" si="42"/>
        <v>0</v>
      </c>
      <c r="H173" s="36">
        <f t="shared" si="42"/>
        <v>0</v>
      </c>
      <c r="I173" s="36">
        <f t="shared" si="42"/>
        <v>15000</v>
      </c>
      <c r="J173" s="36">
        <f t="shared" si="42"/>
        <v>0</v>
      </c>
      <c r="K173" s="36">
        <f t="shared" si="42"/>
        <v>0</v>
      </c>
      <c r="L173" s="33">
        <f>ROW()</f>
        <v>173</v>
      </c>
      <c r="M173" s="229"/>
    </row>
    <row r="174" spans="1:13" ht="12" customHeight="1">
      <c r="A174" s="37" t="str">
        <f t="array" ref="A174:A176">IFERROR(INDEX(КБК!E4:E1335,SMALL(IF((($D$174=КБК!F4:F1335)*($C$174=КБК!G4:G1335)*(NOT(ISERR(SEARCH($L$1,КБК!D4:D1335))))),ROW(КБК!E4:E1335)-3,""),ROW()-$L$173)),"")</f>
        <v/>
      </c>
      <c r="B174" s="69" t="str">
        <f t="array" ref="B174:B176">IFERROR(INDEX(КБК!H4:H1335,SMALL(IF((($D$174=КБК!F4:F1335)*($C$174=КБК!G4:G1335)*(NOT(ISERR(SEARCH($L$1,КБК!D4:D1335))))),ROW(КБК!E4:E1335)-3,""),ROW()-$L$173)),"")</f>
        <v/>
      </c>
      <c r="C174" s="35">
        <v>243</v>
      </c>
      <c r="D174" s="45">
        <v>225</v>
      </c>
      <c r="E174" s="36">
        <f t="shared" si="35"/>
        <v>0</v>
      </c>
      <c r="F174" s="60"/>
      <c r="G174" s="60"/>
      <c r="H174" s="60"/>
      <c r="I174" s="60"/>
      <c r="J174" s="60"/>
      <c r="K174" s="60"/>
      <c r="L174" s="33"/>
      <c r="M174" s="229"/>
    </row>
    <row r="175" spans="1:13" ht="12" customHeight="1">
      <c r="A175" s="37" t="str">
        <v/>
      </c>
      <c r="B175" s="69" t="str">
        <v/>
      </c>
      <c r="C175" s="35">
        <v>243</v>
      </c>
      <c r="D175" s="45">
        <v>225</v>
      </c>
      <c r="E175" s="36">
        <f t="shared" si="35"/>
        <v>0</v>
      </c>
      <c r="F175" s="60"/>
      <c r="G175" s="60"/>
      <c r="H175" s="60"/>
      <c r="I175" s="60"/>
      <c r="J175" s="60"/>
      <c r="K175" s="60"/>
      <c r="L175" s="33"/>
      <c r="M175" s="229"/>
    </row>
    <row r="176" spans="1:13" ht="12" customHeight="1">
      <c r="A176" s="37" t="str">
        <v/>
      </c>
      <c r="B176" s="69" t="str">
        <v/>
      </c>
      <c r="C176" s="35">
        <v>243</v>
      </c>
      <c r="D176" s="45">
        <v>225</v>
      </c>
      <c r="E176" s="36">
        <f>SUM(F176:K176)</f>
        <v>0</v>
      </c>
      <c r="F176" s="60"/>
      <c r="G176" s="60"/>
      <c r="H176" s="60"/>
      <c r="I176" s="60"/>
      <c r="J176" s="60"/>
      <c r="K176" s="60"/>
      <c r="L176" s="33"/>
      <c r="M176" s="229"/>
    </row>
    <row r="177" spans="1:13" ht="12" customHeight="1">
      <c r="A177" s="37" t="str">
        <f t="array" ref="A177:A195">IFERROR(INDEX(КБК!E4:E1335,SMALL(IF((($D$177=КБК!F4:F1335)*($C$177=КБК!G4:G1335)*(NOT(ISERR(SEARCH($L$1,КБК!D4:D1335))))),ROW(КБК!E4:E1335)-3,""),ROW()-$L$173-3)),"")</f>
        <v>Аренда 000000121.244.0</v>
      </c>
      <c r="B177" s="69" t="str">
        <f t="array" ref="B177:B195">IFERROR(INDEX(КБК!H4:H1335,SMALL(IF((($D$177=КБК!F4:F1335)*($C$177=КБК!G4:G1335)*(NOT(ISERR(SEARCH($L$1,КБК!D4:D1335))))),ROW(КБК!E4:E1335)-3,""),ROW()-$L$173-3)),"")</f>
        <v>1102</v>
      </c>
      <c r="C177" s="35">
        <v>244</v>
      </c>
      <c r="D177" s="45">
        <v>225</v>
      </c>
      <c r="E177" s="36">
        <f t="shared" si="35"/>
        <v>0</v>
      </c>
      <c r="F177" s="60"/>
      <c r="G177" s="60"/>
      <c r="H177" s="60"/>
      <c r="I177" s="60"/>
      <c r="J177" s="60"/>
      <c r="K177" s="60"/>
      <c r="L177" s="33"/>
      <c r="M177" s="229"/>
    </row>
    <row r="178" spans="1:13" ht="12" customHeight="1">
      <c r="A178" s="37" t="str">
        <v>Доходы 000000131.244.0</v>
      </c>
      <c r="B178" s="69" t="str">
        <v>1102</v>
      </c>
      <c r="C178" s="35">
        <v>244</v>
      </c>
      <c r="D178" s="45">
        <v>225</v>
      </c>
      <c r="E178" s="36">
        <f t="shared" si="35"/>
        <v>15000</v>
      </c>
      <c r="F178" s="60"/>
      <c r="G178" s="60"/>
      <c r="H178" s="60"/>
      <c r="I178" s="60">
        <v>15000</v>
      </c>
      <c r="J178" s="60"/>
      <c r="K178" s="60"/>
      <c r="L178" s="33"/>
      <c r="M178" s="229"/>
    </row>
    <row r="179" spans="1:13" ht="12" customHeight="1">
      <c r="A179" s="37" t="str">
        <v>Спонсор 000000189.244.0</v>
      </c>
      <c r="B179" s="69" t="str">
        <v>1102</v>
      </c>
      <c r="C179" s="35">
        <v>244</v>
      </c>
      <c r="D179" s="45">
        <v>225</v>
      </c>
      <c r="E179" s="36">
        <f t="shared" si="35"/>
        <v>0</v>
      </c>
      <c r="F179" s="60"/>
      <c r="G179" s="60"/>
      <c r="H179" s="60"/>
      <c r="I179" s="60"/>
      <c r="J179" s="60"/>
      <c r="K179" s="60"/>
      <c r="L179" s="33"/>
      <c r="M179" s="229"/>
    </row>
    <row r="180" spans="1:13" ht="12" customHeight="1">
      <c r="A180" s="37" t="str">
        <v>спорт 113038759.244.0</v>
      </c>
      <c r="B180" s="69" t="str">
        <v>1102</v>
      </c>
      <c r="C180" s="35">
        <v>244</v>
      </c>
      <c r="D180" s="45">
        <v>225</v>
      </c>
      <c r="E180" s="36">
        <f t="shared" si="35"/>
        <v>810800</v>
      </c>
      <c r="F180" s="60">
        <v>810800</v>
      </c>
      <c r="G180" s="60"/>
      <c r="H180" s="60"/>
      <c r="I180" s="60"/>
      <c r="J180" s="60"/>
      <c r="K180" s="60"/>
      <c r="L180" s="33"/>
      <c r="M180" s="229"/>
    </row>
    <row r="181" spans="1:13" ht="12" customHeight="1">
      <c r="A181" s="37" t="str">
        <v>МТБ спорт 112010004.244.0</v>
      </c>
      <c r="B181" s="69" t="str">
        <v>1102</v>
      </c>
      <c r="C181" s="35">
        <v>244</v>
      </c>
      <c r="D181" s="45">
        <v>225</v>
      </c>
      <c r="E181" s="36">
        <f t="shared" si="35"/>
        <v>0</v>
      </c>
      <c r="F181" s="60"/>
      <c r="G181" s="60"/>
      <c r="H181" s="60"/>
      <c r="I181" s="60"/>
      <c r="J181" s="60"/>
      <c r="K181" s="60"/>
      <c r="L181" s="33"/>
      <c r="M181" s="229"/>
    </row>
    <row r="182" spans="1:13" ht="12" customHeight="1">
      <c r="A182" s="37" t="str">
        <v>поддержка 777062200.244.0</v>
      </c>
      <c r="B182" s="69" t="str">
        <v>1102</v>
      </c>
      <c r="C182" s="35">
        <v>244</v>
      </c>
      <c r="D182" s="45">
        <v>225</v>
      </c>
      <c r="E182" s="36">
        <f t="shared" si="35"/>
        <v>0</v>
      </c>
      <c r="F182" s="60"/>
      <c r="G182" s="60"/>
      <c r="H182" s="60"/>
      <c r="I182" s="60"/>
      <c r="J182" s="60"/>
      <c r="K182" s="60"/>
      <c r="L182" s="33"/>
      <c r="M182" s="229"/>
    </row>
    <row r="183" spans="1:13" ht="12" customHeight="1">
      <c r="A183" s="37" t="str">
        <v/>
      </c>
      <c r="B183" s="69" t="str">
        <v/>
      </c>
      <c r="C183" s="35">
        <v>244</v>
      </c>
      <c r="D183" s="45">
        <v>225</v>
      </c>
      <c r="E183" s="36">
        <f t="shared" si="35"/>
        <v>0</v>
      </c>
      <c r="F183" s="60"/>
      <c r="G183" s="60"/>
      <c r="H183" s="60"/>
      <c r="I183" s="60"/>
      <c r="J183" s="60"/>
      <c r="K183" s="60"/>
      <c r="L183" s="33"/>
      <c r="M183" s="229"/>
    </row>
    <row r="184" spans="1:13" ht="12" customHeight="1">
      <c r="A184" s="37" t="str">
        <v/>
      </c>
      <c r="B184" s="69" t="str">
        <v/>
      </c>
      <c r="C184" s="35">
        <v>244</v>
      </c>
      <c r="D184" s="45">
        <v>225</v>
      </c>
      <c r="E184" s="36">
        <f t="shared" si="35"/>
        <v>0</v>
      </c>
      <c r="F184" s="60"/>
      <c r="G184" s="60"/>
      <c r="H184" s="60"/>
      <c r="I184" s="60"/>
      <c r="J184" s="60"/>
      <c r="K184" s="60"/>
      <c r="L184" s="33"/>
      <c r="M184" s="229"/>
    </row>
    <row r="185" spans="1:13" ht="12" customHeight="1">
      <c r="A185" s="37" t="str">
        <v/>
      </c>
      <c r="B185" s="69" t="str">
        <v/>
      </c>
      <c r="C185" s="35">
        <v>244</v>
      </c>
      <c r="D185" s="45">
        <v>225</v>
      </c>
      <c r="E185" s="36">
        <f t="shared" si="35"/>
        <v>0</v>
      </c>
      <c r="F185" s="60"/>
      <c r="G185" s="60"/>
      <c r="H185" s="60"/>
      <c r="I185" s="60"/>
      <c r="J185" s="60"/>
      <c r="K185" s="60"/>
      <c r="L185" s="33"/>
      <c r="M185" s="229"/>
    </row>
    <row r="186" spans="1:13" ht="12" customHeight="1">
      <c r="A186" s="37" t="str">
        <v/>
      </c>
      <c r="B186" s="69" t="str">
        <v/>
      </c>
      <c r="C186" s="35">
        <v>244</v>
      </c>
      <c r="D186" s="45">
        <v>225</v>
      </c>
      <c r="E186" s="36">
        <f t="shared" si="35"/>
        <v>0</v>
      </c>
      <c r="F186" s="60"/>
      <c r="G186" s="60"/>
      <c r="H186" s="60"/>
      <c r="I186" s="60"/>
      <c r="J186" s="60"/>
      <c r="K186" s="60"/>
      <c r="L186" s="33"/>
      <c r="M186" s="229"/>
    </row>
    <row r="187" spans="1:13" ht="12" customHeight="1">
      <c r="A187" s="37" t="str">
        <v/>
      </c>
      <c r="B187" s="69" t="str">
        <v/>
      </c>
      <c r="C187" s="35">
        <v>244</v>
      </c>
      <c r="D187" s="45">
        <v>225</v>
      </c>
      <c r="E187" s="36">
        <f t="shared" si="35"/>
        <v>0</v>
      </c>
      <c r="F187" s="60"/>
      <c r="G187" s="60"/>
      <c r="H187" s="60"/>
      <c r="I187" s="60"/>
      <c r="J187" s="60"/>
      <c r="K187" s="60"/>
      <c r="L187" s="33"/>
      <c r="M187" s="229"/>
    </row>
    <row r="188" spans="1:13" ht="12" customHeight="1">
      <c r="A188" s="37" t="str">
        <v/>
      </c>
      <c r="B188" s="69" t="str">
        <v/>
      </c>
      <c r="C188" s="35">
        <v>244</v>
      </c>
      <c r="D188" s="45">
        <v>225</v>
      </c>
      <c r="E188" s="36">
        <f t="shared" si="35"/>
        <v>0</v>
      </c>
      <c r="F188" s="60"/>
      <c r="G188" s="60"/>
      <c r="H188" s="60"/>
      <c r="I188" s="60"/>
      <c r="J188" s="60"/>
      <c r="K188" s="60"/>
      <c r="L188" s="33"/>
      <c r="M188" s="229"/>
    </row>
    <row r="189" spans="1:13" ht="12" customHeight="1">
      <c r="A189" s="37" t="str">
        <v/>
      </c>
      <c r="B189" s="69" t="str">
        <v/>
      </c>
      <c r="C189" s="35">
        <v>244</v>
      </c>
      <c r="D189" s="45">
        <v>225</v>
      </c>
      <c r="E189" s="36">
        <f t="shared" si="35"/>
        <v>0</v>
      </c>
      <c r="F189" s="60"/>
      <c r="G189" s="60"/>
      <c r="H189" s="60"/>
      <c r="I189" s="60"/>
      <c r="J189" s="60"/>
      <c r="K189" s="60"/>
      <c r="L189" s="33"/>
      <c r="M189" s="229"/>
    </row>
    <row r="190" spans="1:13" ht="12" customHeight="1">
      <c r="A190" s="37" t="str">
        <v/>
      </c>
      <c r="B190" s="69" t="str">
        <v/>
      </c>
      <c r="C190" s="35">
        <v>244</v>
      </c>
      <c r="D190" s="45">
        <v>225</v>
      </c>
      <c r="E190" s="36">
        <f t="shared" si="35"/>
        <v>0</v>
      </c>
      <c r="F190" s="60"/>
      <c r="G190" s="60"/>
      <c r="H190" s="60"/>
      <c r="I190" s="60"/>
      <c r="J190" s="60"/>
      <c r="K190" s="60"/>
      <c r="L190" s="33"/>
      <c r="M190" s="229"/>
    </row>
    <row r="191" spans="1:13" ht="12" customHeight="1">
      <c r="A191" s="37" t="str">
        <v/>
      </c>
      <c r="B191" s="69" t="str">
        <v/>
      </c>
      <c r="C191" s="35">
        <v>244</v>
      </c>
      <c r="D191" s="45">
        <v>225</v>
      </c>
      <c r="E191" s="36">
        <f t="shared" si="35"/>
        <v>0</v>
      </c>
      <c r="F191" s="60"/>
      <c r="G191" s="60"/>
      <c r="H191" s="60"/>
      <c r="I191" s="60"/>
      <c r="J191" s="60"/>
      <c r="K191" s="60"/>
      <c r="L191" s="33"/>
      <c r="M191" s="229"/>
    </row>
    <row r="192" spans="1:13" ht="12" customHeight="1">
      <c r="A192" s="37" t="str">
        <v/>
      </c>
      <c r="B192" s="69" t="str">
        <v/>
      </c>
      <c r="C192" s="35">
        <v>244</v>
      </c>
      <c r="D192" s="45">
        <v>225</v>
      </c>
      <c r="E192" s="36">
        <f t="shared" si="35"/>
        <v>0</v>
      </c>
      <c r="F192" s="60"/>
      <c r="G192" s="60"/>
      <c r="H192" s="60"/>
      <c r="I192" s="60"/>
      <c r="J192" s="60"/>
      <c r="K192" s="60"/>
      <c r="L192" s="33"/>
      <c r="M192" s="229"/>
    </row>
    <row r="193" spans="1:13" ht="12" customHeight="1">
      <c r="A193" s="37" t="str">
        <v/>
      </c>
      <c r="B193" s="69" t="str">
        <v/>
      </c>
      <c r="C193" s="35">
        <v>244</v>
      </c>
      <c r="D193" s="45">
        <v>225</v>
      </c>
      <c r="E193" s="36">
        <f t="shared" si="35"/>
        <v>0</v>
      </c>
      <c r="F193" s="60"/>
      <c r="G193" s="60"/>
      <c r="H193" s="60"/>
      <c r="I193" s="60"/>
      <c r="J193" s="60"/>
      <c r="K193" s="60"/>
      <c r="L193" s="33"/>
      <c r="M193" s="229"/>
    </row>
    <row r="194" spans="1:13" ht="12" customHeight="1">
      <c r="A194" s="37" t="str">
        <v/>
      </c>
      <c r="B194" s="69" t="str">
        <v/>
      </c>
      <c r="C194" s="35">
        <v>244</v>
      </c>
      <c r="D194" s="45">
        <v>225</v>
      </c>
      <c r="E194" s="36">
        <f t="shared" si="35"/>
        <v>0</v>
      </c>
      <c r="F194" s="60"/>
      <c r="G194" s="60"/>
      <c r="H194" s="60"/>
      <c r="I194" s="60"/>
      <c r="J194" s="60"/>
      <c r="K194" s="60"/>
      <c r="L194" s="33"/>
      <c r="M194" s="229"/>
    </row>
    <row r="195" spans="1:13" ht="12" customHeight="1">
      <c r="A195" s="37" t="str">
        <v/>
      </c>
      <c r="B195" s="69" t="str">
        <v/>
      </c>
      <c r="C195" s="35">
        <v>244</v>
      </c>
      <c r="D195" s="45">
        <v>225</v>
      </c>
      <c r="E195" s="36">
        <f t="shared" si="35"/>
        <v>0</v>
      </c>
      <c r="F195" s="60"/>
      <c r="G195" s="60"/>
      <c r="H195" s="60"/>
      <c r="I195" s="60"/>
      <c r="J195" s="60"/>
      <c r="K195" s="60"/>
      <c r="L195" s="33"/>
      <c r="M195" s="229"/>
    </row>
    <row r="196" spans="1:13" ht="12" customHeight="1">
      <c r="A196" s="34" t="s">
        <v>313</v>
      </c>
      <c r="B196" s="69" t="s">
        <v>670</v>
      </c>
      <c r="C196" s="35">
        <v>244</v>
      </c>
      <c r="D196" s="45">
        <v>226</v>
      </c>
      <c r="E196" s="36">
        <f t="shared" si="35"/>
        <v>678600</v>
      </c>
      <c r="F196" s="36">
        <f t="shared" ref="F196:K196" si="43">SUM(F197:F215)</f>
        <v>660600</v>
      </c>
      <c r="G196" s="36">
        <f t="shared" si="43"/>
        <v>0</v>
      </c>
      <c r="H196" s="36">
        <f t="shared" si="43"/>
        <v>0</v>
      </c>
      <c r="I196" s="36">
        <f t="shared" si="43"/>
        <v>18000</v>
      </c>
      <c r="J196" s="36">
        <f t="shared" si="43"/>
        <v>0</v>
      </c>
      <c r="K196" s="36">
        <f t="shared" si="43"/>
        <v>0</v>
      </c>
      <c r="L196" s="33">
        <f>ROW()</f>
        <v>196</v>
      </c>
      <c r="M196" s="229"/>
    </row>
    <row r="197" spans="1:13" ht="12" customHeight="1">
      <c r="A197" s="37" t="str">
        <f t="array" ref="A197">IFERROR(INDEX(КБК!E4:E1335,SMALL(IF((($D$196=КБК!F4:F1335)*($C$197=КБК!G4:G1335)*(NOT(ISERR(SEARCH($L$1,КБК!D4:D1335))))),ROW(КБК!E4:E1335)-3,""),ROW()-$L$196)),"")</f>
        <v/>
      </c>
      <c r="B197" s="69" t="str">
        <f t="array" ref="B197">IFERROR(INDEX(КБК!H4:H1335,SMALL(IF((($D$196=КБК!F4:F1335)*($C$197=КБК!G4:G1335)*(NOT(ISERR(SEARCH($L$1,КБК!D4:D1335))))),ROW(КБК!E4:E1335)-3,""),ROW()-$L$196)),"")</f>
        <v/>
      </c>
      <c r="C197" s="35">
        <v>243</v>
      </c>
      <c r="D197" s="45">
        <v>226</v>
      </c>
      <c r="E197" s="36">
        <f t="shared" si="35"/>
        <v>0</v>
      </c>
      <c r="F197" s="60"/>
      <c r="G197" s="60"/>
      <c r="H197" s="60"/>
      <c r="I197" s="60"/>
      <c r="J197" s="60"/>
      <c r="K197" s="60"/>
      <c r="L197" s="33"/>
      <c r="M197" s="229"/>
    </row>
    <row r="198" spans="1:13" ht="12" customHeight="1">
      <c r="A198" s="37" t="str">
        <f t="array" ref="A198:A215">IFERROR(INDEX(КБК!E4:E1335,SMALL(IF((($D$196=КБК!F4:F1335)*($C$196=КБК!G4:G1335)*(NOT(ISERR(SEARCH($L$1,КБК!D4:D1335))))),ROW(КБК!E4:E1335)-3,""),ROW()-$L$196-1)),"")</f>
        <v>Аренда 000000121.244.0</v>
      </c>
      <c r="B198" s="69" t="str">
        <f t="array" ref="B198:B215">IFERROR(INDEX(КБК!H4:H1335,SMALL(IF((($D$198=КБК!F4:F1335)*($C$198=КБК!G4:G1335)*(NOT(ISERR(SEARCH($L$1,КБК!D4:D1335))))),ROW(КБК!E4:E1335)-3,""),ROW()-$L$196-1)),"")</f>
        <v>1102</v>
      </c>
      <c r="C198" s="35">
        <v>244</v>
      </c>
      <c r="D198" s="45">
        <v>226</v>
      </c>
      <c r="E198" s="36">
        <f t="shared" si="35"/>
        <v>10000</v>
      </c>
      <c r="F198" s="60"/>
      <c r="G198" s="60"/>
      <c r="H198" s="60"/>
      <c r="I198" s="60">
        <v>10000</v>
      </c>
      <c r="J198" s="60"/>
      <c r="K198" s="60"/>
      <c r="L198" s="33"/>
      <c r="M198" s="229"/>
    </row>
    <row r="199" spans="1:13" ht="12" customHeight="1">
      <c r="A199" s="37" t="str">
        <v>Доходы 000000131.244.0</v>
      </c>
      <c r="B199" s="69" t="str">
        <v>1102</v>
      </c>
      <c r="C199" s="35">
        <v>244</v>
      </c>
      <c r="D199" s="45">
        <v>226</v>
      </c>
      <c r="E199" s="36">
        <f t="shared" si="35"/>
        <v>8000</v>
      </c>
      <c r="F199" s="60"/>
      <c r="G199" s="60"/>
      <c r="H199" s="60"/>
      <c r="I199" s="60">
        <v>8000</v>
      </c>
      <c r="J199" s="60"/>
      <c r="K199" s="60"/>
      <c r="L199" s="33"/>
      <c r="M199" s="229"/>
    </row>
    <row r="200" spans="1:13" ht="12" customHeight="1">
      <c r="A200" s="37" t="str">
        <v>Спонсор 000000189.244.0</v>
      </c>
      <c r="B200" s="69" t="str">
        <v>1102</v>
      </c>
      <c r="C200" s="35">
        <v>244</v>
      </c>
      <c r="D200" s="45">
        <v>226</v>
      </c>
      <c r="E200" s="36">
        <f t="shared" si="35"/>
        <v>0</v>
      </c>
      <c r="F200" s="60"/>
      <c r="G200" s="60"/>
      <c r="H200" s="60"/>
      <c r="I200" s="60"/>
      <c r="J200" s="60"/>
      <c r="K200" s="60"/>
      <c r="L200" s="33"/>
      <c r="M200" s="229"/>
    </row>
    <row r="201" spans="1:13" ht="12" customHeight="1">
      <c r="A201" s="37" t="str">
        <v>спорт 113038759.244.0</v>
      </c>
      <c r="B201" s="69" t="str">
        <v>1102</v>
      </c>
      <c r="C201" s="35">
        <v>244</v>
      </c>
      <c r="D201" s="45">
        <v>226</v>
      </c>
      <c r="E201" s="36">
        <f t="shared" si="35"/>
        <v>660600</v>
      </c>
      <c r="F201" s="60">
        <v>660600</v>
      </c>
      <c r="G201" s="60"/>
      <c r="H201" s="60"/>
      <c r="I201" s="60"/>
      <c r="J201" s="60"/>
      <c r="K201" s="60"/>
      <c r="L201" s="33"/>
      <c r="M201" s="229"/>
    </row>
    <row r="202" spans="1:13" ht="12" customHeight="1">
      <c r="A202" s="37" t="str">
        <v>трудбригада 016032517.244.0</v>
      </c>
      <c r="B202" s="69" t="str">
        <v>0401</v>
      </c>
      <c r="C202" s="35">
        <v>244</v>
      </c>
      <c r="D202" s="45">
        <v>226</v>
      </c>
      <c r="E202" s="36">
        <f t="shared" si="35"/>
        <v>0</v>
      </c>
      <c r="F202" s="60"/>
      <c r="G202" s="60"/>
      <c r="H202" s="60"/>
      <c r="I202" s="60"/>
      <c r="J202" s="60"/>
      <c r="K202" s="60"/>
      <c r="L202" s="33"/>
      <c r="M202" s="229"/>
    </row>
    <row r="203" spans="1:13" ht="12" customHeight="1">
      <c r="A203" s="37" t="str">
        <v>МТБ спорт 112010004.244.0</v>
      </c>
      <c r="B203" s="69" t="str">
        <v>1102</v>
      </c>
      <c r="C203" s="35">
        <v>244</v>
      </c>
      <c r="D203" s="45">
        <v>226</v>
      </c>
      <c r="E203" s="36">
        <f t="shared" si="35"/>
        <v>0</v>
      </c>
      <c r="F203" s="60"/>
      <c r="G203" s="60"/>
      <c r="H203" s="60"/>
      <c r="I203" s="60"/>
      <c r="J203" s="60"/>
      <c r="K203" s="60"/>
      <c r="L203" s="33"/>
      <c r="M203" s="229"/>
    </row>
    <row r="204" spans="1:13" ht="12" customHeight="1">
      <c r="A204" s="37" t="str">
        <v>поддержка 777062200.244.0</v>
      </c>
      <c r="B204" s="69" t="str">
        <v>1102</v>
      </c>
      <c r="C204" s="35">
        <v>244</v>
      </c>
      <c r="D204" s="45">
        <v>226</v>
      </c>
      <c r="E204" s="36">
        <f t="shared" si="35"/>
        <v>0</v>
      </c>
      <c r="F204" s="60"/>
      <c r="G204" s="60"/>
      <c r="H204" s="60"/>
      <c r="I204" s="60"/>
      <c r="J204" s="60"/>
      <c r="K204" s="60"/>
      <c r="L204" s="33"/>
      <c r="M204" s="229"/>
    </row>
    <row r="205" spans="1:13" ht="12" customHeight="1">
      <c r="A205" s="37" t="str">
        <v/>
      </c>
      <c r="B205" s="69" t="str">
        <v/>
      </c>
      <c r="C205" s="35">
        <v>244</v>
      </c>
      <c r="D205" s="45">
        <v>226</v>
      </c>
      <c r="E205" s="36">
        <f t="shared" si="35"/>
        <v>0</v>
      </c>
      <c r="F205" s="60"/>
      <c r="G205" s="60"/>
      <c r="H205" s="60"/>
      <c r="I205" s="60"/>
      <c r="J205" s="60"/>
      <c r="K205" s="60"/>
      <c r="L205" s="33"/>
      <c r="M205" s="229"/>
    </row>
    <row r="206" spans="1:13" ht="12" customHeight="1">
      <c r="A206" s="37" t="str">
        <v/>
      </c>
      <c r="B206" s="69" t="str">
        <v/>
      </c>
      <c r="C206" s="35">
        <v>244</v>
      </c>
      <c r="D206" s="45">
        <v>226</v>
      </c>
      <c r="E206" s="36">
        <f t="shared" si="35"/>
        <v>0</v>
      </c>
      <c r="F206" s="60"/>
      <c r="G206" s="60"/>
      <c r="H206" s="60"/>
      <c r="I206" s="60"/>
      <c r="J206" s="60"/>
      <c r="K206" s="60"/>
      <c r="L206" s="33"/>
      <c r="M206" s="229"/>
    </row>
    <row r="207" spans="1:13" ht="12" customHeight="1">
      <c r="A207" s="37" t="str">
        <v/>
      </c>
      <c r="B207" s="69" t="str">
        <v/>
      </c>
      <c r="C207" s="35">
        <v>244</v>
      </c>
      <c r="D207" s="45">
        <v>226</v>
      </c>
      <c r="E207" s="36">
        <f t="shared" si="35"/>
        <v>0</v>
      </c>
      <c r="F207" s="60"/>
      <c r="G207" s="60"/>
      <c r="H207" s="60"/>
      <c r="I207" s="60"/>
      <c r="J207" s="60"/>
      <c r="K207" s="60"/>
      <c r="L207" s="33"/>
      <c r="M207" s="229"/>
    </row>
    <row r="208" spans="1:13" ht="12" customHeight="1">
      <c r="A208" s="37" t="str">
        <v/>
      </c>
      <c r="B208" s="69" t="str">
        <v/>
      </c>
      <c r="C208" s="35">
        <v>244</v>
      </c>
      <c r="D208" s="45">
        <v>226</v>
      </c>
      <c r="E208" s="36">
        <f t="shared" si="35"/>
        <v>0</v>
      </c>
      <c r="F208" s="60"/>
      <c r="G208" s="60"/>
      <c r="H208" s="60"/>
      <c r="I208" s="60"/>
      <c r="J208" s="60"/>
      <c r="K208" s="60"/>
      <c r="L208" s="33"/>
      <c r="M208" s="229"/>
    </row>
    <row r="209" spans="1:13" ht="12" customHeight="1">
      <c r="A209" s="37" t="str">
        <v/>
      </c>
      <c r="B209" s="69" t="str">
        <v/>
      </c>
      <c r="C209" s="35">
        <v>244</v>
      </c>
      <c r="D209" s="45">
        <v>226</v>
      </c>
      <c r="E209" s="36">
        <f t="shared" si="35"/>
        <v>0</v>
      </c>
      <c r="F209" s="60"/>
      <c r="G209" s="60"/>
      <c r="H209" s="60"/>
      <c r="I209" s="60"/>
      <c r="J209" s="60"/>
      <c r="K209" s="60"/>
      <c r="L209" s="33"/>
      <c r="M209" s="229"/>
    </row>
    <row r="210" spans="1:13" ht="12" customHeight="1">
      <c r="A210" s="37" t="str">
        <v/>
      </c>
      <c r="B210" s="69" t="str">
        <v/>
      </c>
      <c r="C210" s="35">
        <v>244</v>
      </c>
      <c r="D210" s="45">
        <v>226</v>
      </c>
      <c r="E210" s="36">
        <f t="shared" si="35"/>
        <v>0</v>
      </c>
      <c r="F210" s="60"/>
      <c r="G210" s="60"/>
      <c r="H210" s="60"/>
      <c r="I210" s="60"/>
      <c r="J210" s="60"/>
      <c r="K210" s="60"/>
      <c r="L210" s="33"/>
      <c r="M210" s="229"/>
    </row>
    <row r="211" spans="1:13" ht="12" customHeight="1">
      <c r="A211" s="37" t="str">
        <v/>
      </c>
      <c r="B211" s="69" t="str">
        <v/>
      </c>
      <c r="C211" s="35">
        <v>244</v>
      </c>
      <c r="D211" s="45">
        <v>226</v>
      </c>
      <c r="E211" s="36">
        <f t="shared" si="35"/>
        <v>0</v>
      </c>
      <c r="F211" s="60"/>
      <c r="G211" s="60"/>
      <c r="H211" s="60"/>
      <c r="I211" s="60"/>
      <c r="J211" s="60"/>
      <c r="K211" s="60"/>
      <c r="L211" s="33"/>
      <c r="M211" s="229"/>
    </row>
    <row r="212" spans="1:13" ht="12" customHeight="1">
      <c r="A212" s="37" t="str">
        <v/>
      </c>
      <c r="B212" s="69" t="str">
        <v/>
      </c>
      <c r="C212" s="35">
        <v>244</v>
      </c>
      <c r="D212" s="45">
        <v>226</v>
      </c>
      <c r="E212" s="36">
        <f t="shared" si="35"/>
        <v>0</v>
      </c>
      <c r="F212" s="60"/>
      <c r="G212" s="60"/>
      <c r="H212" s="60"/>
      <c r="I212" s="60"/>
      <c r="J212" s="60"/>
      <c r="K212" s="60"/>
      <c r="L212" s="33"/>
      <c r="M212" s="229"/>
    </row>
    <row r="213" spans="1:13" ht="12" customHeight="1">
      <c r="A213" s="37" t="str">
        <v/>
      </c>
      <c r="B213" s="69" t="str">
        <v/>
      </c>
      <c r="C213" s="35">
        <v>244</v>
      </c>
      <c r="D213" s="45">
        <v>226</v>
      </c>
      <c r="E213" s="36">
        <f t="shared" si="35"/>
        <v>0</v>
      </c>
      <c r="F213" s="60"/>
      <c r="G213" s="60"/>
      <c r="H213" s="60"/>
      <c r="I213" s="60"/>
      <c r="J213" s="60"/>
      <c r="K213" s="60"/>
      <c r="L213" s="33"/>
      <c r="M213" s="229"/>
    </row>
    <row r="214" spans="1:13" ht="12" customHeight="1">
      <c r="A214" s="37" t="str">
        <v/>
      </c>
      <c r="B214" s="69" t="str">
        <v/>
      </c>
      <c r="C214" s="35">
        <v>244</v>
      </c>
      <c r="D214" s="45">
        <v>226</v>
      </c>
      <c r="E214" s="36">
        <f t="shared" si="35"/>
        <v>0</v>
      </c>
      <c r="F214" s="60"/>
      <c r="G214" s="60"/>
      <c r="H214" s="60"/>
      <c r="I214" s="60"/>
      <c r="J214" s="60"/>
      <c r="K214" s="60"/>
      <c r="L214" s="33"/>
      <c r="M214" s="229"/>
    </row>
    <row r="215" spans="1:13" ht="12" customHeight="1">
      <c r="A215" s="37" t="str">
        <v/>
      </c>
      <c r="B215" s="69" t="str">
        <v/>
      </c>
      <c r="C215" s="35">
        <v>244</v>
      </c>
      <c r="D215" s="45">
        <v>226</v>
      </c>
      <c r="E215" s="36">
        <f t="shared" si="35"/>
        <v>0</v>
      </c>
      <c r="F215" s="60"/>
      <c r="G215" s="60"/>
      <c r="H215" s="60"/>
      <c r="I215" s="60"/>
      <c r="J215" s="60"/>
      <c r="K215" s="60"/>
      <c r="L215" s="33"/>
      <c r="M215" s="229"/>
    </row>
    <row r="216" spans="1:13" ht="12" customHeight="1">
      <c r="A216" s="148" t="s">
        <v>894</v>
      </c>
      <c r="B216" s="69" t="s">
        <v>670</v>
      </c>
      <c r="C216" s="35">
        <v>244</v>
      </c>
      <c r="D216" s="45">
        <v>227</v>
      </c>
      <c r="E216" s="36">
        <f t="shared" si="35"/>
        <v>37800</v>
      </c>
      <c r="F216" s="36">
        <f>SUM(F217:F218)</f>
        <v>37800</v>
      </c>
      <c r="G216" s="36">
        <f t="shared" ref="G216:K216" si="44">SUM(G217:G218)</f>
        <v>0</v>
      </c>
      <c r="H216" s="36">
        <f t="shared" si="44"/>
        <v>0</v>
      </c>
      <c r="I216" s="36">
        <f t="shared" si="44"/>
        <v>0</v>
      </c>
      <c r="J216" s="36">
        <f t="shared" si="44"/>
        <v>0</v>
      </c>
      <c r="K216" s="36">
        <f t="shared" si="44"/>
        <v>0</v>
      </c>
      <c r="L216" s="33">
        <f>ROW()</f>
        <v>216</v>
      </c>
      <c r="M216" s="229"/>
    </row>
    <row r="217" spans="1:13" ht="12" customHeight="1">
      <c r="A217" s="37" t="str">
        <f t="array" ref="A217:A218">IFERROR(INDEX(КБК!E4:E1335,SMALL(IF((($D$216=КБК!F4:F1335)*($C$216=КБК!G4:G1335)*(NOT(ISERR(SEARCH($L$1,КБК!D4:D1335))))),ROW(КБК!E4:E1335)-3,""),ROW()-$L$216)),"")</f>
        <v>спорт 113038759.244.0</v>
      </c>
      <c r="B217" s="69" t="str">
        <f t="array" ref="B217:B218">IFERROR(INDEX(КБК!H4:H1335,SMALL(IF((($D$216=КБК!F4:F1335)*($C$216=КБК!G4:G1335)*(NOT(ISERR(SEARCH($L$1,КБК!D4:D1335))))),ROW(КБК!E4:E1335)-3,""),ROW()-$L$216)),"")</f>
        <v>1102</v>
      </c>
      <c r="C217" s="35">
        <v>244</v>
      </c>
      <c r="D217" s="45">
        <v>227</v>
      </c>
      <c r="E217" s="36">
        <f t="shared" si="35"/>
        <v>37800</v>
      </c>
      <c r="F217" s="60">
        <v>37800</v>
      </c>
      <c r="G217" s="60"/>
      <c r="H217" s="60"/>
      <c r="I217" s="60"/>
      <c r="J217" s="60"/>
      <c r="K217" s="60"/>
      <c r="L217" s="33"/>
      <c r="M217" s="229"/>
    </row>
    <row r="218" spans="1:13" ht="12" customHeight="1">
      <c r="A218" s="37" t="str">
        <v/>
      </c>
      <c r="B218" s="69" t="str">
        <v/>
      </c>
      <c r="C218" s="35">
        <v>244</v>
      </c>
      <c r="D218" s="45">
        <v>227</v>
      </c>
      <c r="E218" s="36">
        <f t="shared" si="35"/>
        <v>0</v>
      </c>
      <c r="F218" s="60"/>
      <c r="G218" s="60"/>
      <c r="H218" s="60"/>
      <c r="I218" s="60"/>
      <c r="J218" s="60"/>
      <c r="K218" s="60"/>
      <c r="L218" s="33"/>
      <c r="M218" s="229"/>
    </row>
    <row r="219" spans="1:13" ht="12" customHeight="1">
      <c r="A219" s="34" t="s">
        <v>314</v>
      </c>
      <c r="B219" s="69" t="s">
        <v>670</v>
      </c>
      <c r="C219" s="35">
        <v>244</v>
      </c>
      <c r="D219" s="45">
        <v>296</v>
      </c>
      <c r="E219" s="36">
        <f t="shared" si="35"/>
        <v>0</v>
      </c>
      <c r="F219" s="36">
        <f t="shared" ref="F219:K219" si="45">SUM(F220:F232)</f>
        <v>0</v>
      </c>
      <c r="G219" s="36">
        <f t="shared" si="45"/>
        <v>0</v>
      </c>
      <c r="H219" s="36">
        <f t="shared" si="45"/>
        <v>0</v>
      </c>
      <c r="I219" s="36">
        <f t="shared" si="45"/>
        <v>0</v>
      </c>
      <c r="J219" s="36">
        <f t="shared" si="45"/>
        <v>0</v>
      </c>
      <c r="K219" s="36">
        <f t="shared" si="45"/>
        <v>0</v>
      </c>
      <c r="L219" s="33">
        <f>ROW()</f>
        <v>219</v>
      </c>
      <c r="M219" s="229"/>
    </row>
    <row r="220" spans="1:13" ht="12" customHeight="1">
      <c r="A220" s="37" t="str">
        <f t="array" ref="A220:A232">IFERROR(INDEX(КБК!E4:E1335,SMALL(IF((($D$219=КБК!F4:F1335)*($C$219=КБК!G4:G1335)*(NOT(ISERR(SEARCH($L$1,КБК!D4:D1335))))),ROW(КБК!E4:E1335)-3,""),ROW()-$L$219)),"")</f>
        <v/>
      </c>
      <c r="B220" s="69" t="str">
        <f t="array" ref="B220:B232">IFERROR(INDEX(КБК!H4:H1335,SMALL(IF((($D$219=КБК!F4:F1335)*($C$219=КБК!G4:G1335)*(NOT(ISERR(SEARCH($L$1,КБК!D4:D1335))))),ROW(КБК!E4:E1335)-3,""),ROW()-$L$219)),"")</f>
        <v/>
      </c>
      <c r="C220" s="35">
        <v>244</v>
      </c>
      <c r="D220" s="45">
        <v>296</v>
      </c>
      <c r="E220" s="36">
        <f t="shared" si="35"/>
        <v>0</v>
      </c>
      <c r="F220" s="60"/>
      <c r="G220" s="60"/>
      <c r="H220" s="60"/>
      <c r="I220" s="60"/>
      <c r="J220" s="60"/>
      <c r="K220" s="60"/>
      <c r="L220" s="33"/>
      <c r="M220" s="229"/>
    </row>
    <row r="221" spans="1:13" ht="12" customHeight="1">
      <c r="A221" s="37" t="str">
        <v/>
      </c>
      <c r="B221" s="69" t="str">
        <v/>
      </c>
      <c r="C221" s="35">
        <v>244</v>
      </c>
      <c r="D221" s="45">
        <v>296</v>
      </c>
      <c r="E221" s="36">
        <f t="shared" si="35"/>
        <v>0</v>
      </c>
      <c r="F221" s="60"/>
      <c r="G221" s="60"/>
      <c r="H221" s="60"/>
      <c r="I221" s="60"/>
      <c r="J221" s="60"/>
      <c r="K221" s="60"/>
      <c r="L221" s="33"/>
      <c r="M221" s="229"/>
    </row>
    <row r="222" spans="1:13" ht="12" customHeight="1">
      <c r="A222" s="37" t="str">
        <v/>
      </c>
      <c r="B222" s="69" t="str">
        <v/>
      </c>
      <c r="C222" s="35">
        <v>244</v>
      </c>
      <c r="D222" s="45">
        <v>296</v>
      </c>
      <c r="E222" s="36">
        <f t="shared" si="35"/>
        <v>0</v>
      </c>
      <c r="F222" s="60"/>
      <c r="G222" s="60"/>
      <c r="H222" s="60"/>
      <c r="I222" s="60"/>
      <c r="J222" s="60"/>
      <c r="K222" s="60"/>
      <c r="L222" s="33"/>
      <c r="M222" s="229"/>
    </row>
    <row r="223" spans="1:13" ht="12" customHeight="1">
      <c r="A223" s="37" t="str">
        <v/>
      </c>
      <c r="B223" s="69" t="str">
        <v/>
      </c>
      <c r="C223" s="35">
        <v>244</v>
      </c>
      <c r="D223" s="45">
        <v>296</v>
      </c>
      <c r="E223" s="36">
        <f t="shared" si="35"/>
        <v>0</v>
      </c>
      <c r="F223" s="60"/>
      <c r="G223" s="60"/>
      <c r="H223" s="60"/>
      <c r="I223" s="60"/>
      <c r="J223" s="60"/>
      <c r="K223" s="60"/>
      <c r="L223" s="33"/>
      <c r="M223" s="229"/>
    </row>
    <row r="224" spans="1:13" ht="12" customHeight="1">
      <c r="A224" s="37" t="str">
        <v/>
      </c>
      <c r="B224" s="69" t="str">
        <v/>
      </c>
      <c r="C224" s="35">
        <v>244</v>
      </c>
      <c r="D224" s="45">
        <v>296</v>
      </c>
      <c r="E224" s="36">
        <f t="shared" si="35"/>
        <v>0</v>
      </c>
      <c r="F224" s="60"/>
      <c r="G224" s="60"/>
      <c r="H224" s="60"/>
      <c r="I224" s="60"/>
      <c r="J224" s="60"/>
      <c r="K224" s="60"/>
      <c r="L224" s="33"/>
      <c r="M224" s="229"/>
    </row>
    <row r="225" spans="1:13" ht="12" customHeight="1">
      <c r="A225" s="37" t="str">
        <v/>
      </c>
      <c r="B225" s="69" t="str">
        <v/>
      </c>
      <c r="C225" s="35">
        <v>244</v>
      </c>
      <c r="D225" s="45">
        <v>296</v>
      </c>
      <c r="E225" s="36">
        <f t="shared" si="35"/>
        <v>0</v>
      </c>
      <c r="F225" s="60"/>
      <c r="G225" s="60"/>
      <c r="H225" s="60"/>
      <c r="I225" s="60"/>
      <c r="J225" s="60"/>
      <c r="K225" s="60"/>
      <c r="L225" s="33"/>
      <c r="M225" s="229"/>
    </row>
    <row r="226" spans="1:13" ht="12" customHeight="1">
      <c r="A226" s="37" t="str">
        <v/>
      </c>
      <c r="B226" s="69" t="str">
        <v/>
      </c>
      <c r="C226" s="35">
        <v>244</v>
      </c>
      <c r="D226" s="45">
        <v>296</v>
      </c>
      <c r="E226" s="36">
        <f t="shared" si="35"/>
        <v>0</v>
      </c>
      <c r="F226" s="60"/>
      <c r="G226" s="60"/>
      <c r="H226" s="60"/>
      <c r="I226" s="60"/>
      <c r="J226" s="60"/>
      <c r="K226" s="60"/>
      <c r="L226" s="33"/>
      <c r="M226" s="229"/>
    </row>
    <row r="227" spans="1:13" ht="12" customHeight="1">
      <c r="A227" s="37" t="str">
        <v/>
      </c>
      <c r="B227" s="69" t="str">
        <v/>
      </c>
      <c r="C227" s="35">
        <v>244</v>
      </c>
      <c r="D227" s="45">
        <v>296</v>
      </c>
      <c r="E227" s="36">
        <f t="shared" si="35"/>
        <v>0</v>
      </c>
      <c r="F227" s="60"/>
      <c r="G227" s="60"/>
      <c r="H227" s="60"/>
      <c r="I227" s="60"/>
      <c r="J227" s="60"/>
      <c r="K227" s="60"/>
      <c r="L227" s="33"/>
      <c r="M227" s="229"/>
    </row>
    <row r="228" spans="1:13" ht="12" customHeight="1">
      <c r="A228" s="37" t="str">
        <v/>
      </c>
      <c r="B228" s="69" t="str">
        <v/>
      </c>
      <c r="C228" s="35">
        <v>244</v>
      </c>
      <c r="D228" s="45">
        <v>296</v>
      </c>
      <c r="E228" s="36">
        <f t="shared" si="35"/>
        <v>0</v>
      </c>
      <c r="F228" s="60"/>
      <c r="G228" s="60"/>
      <c r="H228" s="60"/>
      <c r="I228" s="60"/>
      <c r="J228" s="60"/>
      <c r="K228" s="60"/>
      <c r="L228" s="33"/>
      <c r="M228" s="229"/>
    </row>
    <row r="229" spans="1:13" ht="12" customHeight="1">
      <c r="A229" s="37" t="str">
        <v/>
      </c>
      <c r="B229" s="69" t="str">
        <v/>
      </c>
      <c r="C229" s="35">
        <v>244</v>
      </c>
      <c r="D229" s="45">
        <v>296</v>
      </c>
      <c r="E229" s="36">
        <f t="shared" si="35"/>
        <v>0</v>
      </c>
      <c r="F229" s="60"/>
      <c r="G229" s="60"/>
      <c r="H229" s="60"/>
      <c r="I229" s="60"/>
      <c r="J229" s="60"/>
      <c r="K229" s="60"/>
      <c r="L229" s="33"/>
      <c r="M229" s="229"/>
    </row>
    <row r="230" spans="1:13" ht="12" customHeight="1">
      <c r="A230" s="37" t="str">
        <v/>
      </c>
      <c r="B230" s="69" t="str">
        <v/>
      </c>
      <c r="C230" s="35">
        <v>244</v>
      </c>
      <c r="D230" s="45">
        <v>296</v>
      </c>
      <c r="E230" s="36">
        <f t="shared" si="35"/>
        <v>0</v>
      </c>
      <c r="F230" s="60"/>
      <c r="G230" s="60"/>
      <c r="H230" s="60"/>
      <c r="I230" s="60"/>
      <c r="J230" s="60"/>
      <c r="K230" s="60"/>
      <c r="L230" s="33"/>
      <c r="M230" s="229"/>
    </row>
    <row r="231" spans="1:13" ht="12" customHeight="1">
      <c r="A231" s="37" t="str">
        <v/>
      </c>
      <c r="B231" s="69" t="str">
        <v/>
      </c>
      <c r="C231" s="35">
        <v>244</v>
      </c>
      <c r="D231" s="45">
        <v>296</v>
      </c>
      <c r="E231" s="36">
        <f t="shared" si="35"/>
        <v>0</v>
      </c>
      <c r="F231" s="60"/>
      <c r="G231" s="60"/>
      <c r="H231" s="60"/>
      <c r="I231" s="60"/>
      <c r="J231" s="60"/>
      <c r="K231" s="60"/>
      <c r="L231" s="33"/>
      <c r="M231" s="229"/>
    </row>
    <row r="232" spans="1:13" ht="12" customHeight="1">
      <c r="A232" s="37" t="str">
        <v/>
      </c>
      <c r="B232" s="69" t="str">
        <v/>
      </c>
      <c r="C232" s="35">
        <v>244</v>
      </c>
      <c r="D232" s="45">
        <v>296</v>
      </c>
      <c r="E232" s="36">
        <f t="shared" si="35"/>
        <v>0</v>
      </c>
      <c r="F232" s="60"/>
      <c r="G232" s="60"/>
      <c r="H232" s="60"/>
      <c r="I232" s="60"/>
      <c r="J232" s="60"/>
      <c r="K232" s="60"/>
      <c r="L232" s="33"/>
      <c r="M232" s="229"/>
    </row>
    <row r="233" spans="1:13" ht="12" customHeight="1">
      <c r="A233" s="34" t="s">
        <v>315</v>
      </c>
      <c r="B233" s="69" t="s">
        <v>670</v>
      </c>
      <c r="C233" s="35">
        <v>244</v>
      </c>
      <c r="D233" s="45">
        <v>310</v>
      </c>
      <c r="E233" s="36">
        <f t="shared" si="35"/>
        <v>580000</v>
      </c>
      <c r="F233" s="36">
        <f>SUM(F234:F254)</f>
        <v>540000</v>
      </c>
      <c r="G233" s="36">
        <f t="shared" ref="G233:K233" si="46">SUM(G234:G254)</f>
        <v>0</v>
      </c>
      <c r="H233" s="36">
        <f t="shared" si="46"/>
        <v>0</v>
      </c>
      <c r="I233" s="36">
        <f t="shared" si="46"/>
        <v>40000</v>
      </c>
      <c r="J233" s="36">
        <f t="shared" si="46"/>
        <v>0</v>
      </c>
      <c r="K233" s="36">
        <f t="shared" si="46"/>
        <v>0</v>
      </c>
      <c r="L233" s="33">
        <f>ROW()</f>
        <v>233</v>
      </c>
      <c r="M233" s="229"/>
    </row>
    <row r="234" spans="1:13" ht="12" customHeight="1">
      <c r="A234" s="37" t="str">
        <f t="array" ref="A234:A254">IFERROR(INDEX(КБК!E4:E1335,SMALL(IF((($D$233=КБК!F4:F1335)*($C$233=КБК!G4:G1335)*(NOT(ISERR(SEARCH($L$1,КБК!D4:D1335))))),ROW(КБК!E4:E1335)-3,""),ROW()-$L$233)),"")</f>
        <v>Аренда 000000121.244.0</v>
      </c>
      <c r="B234" s="69" t="str">
        <f t="array" ref="B234:B254">IFERROR(INDEX(КБК!H4:H1335,SMALL(IF((($D$233=КБК!F4:F1335)*($C$233=КБК!G4:G1335)*(NOT(ISERR(SEARCH($L$1,КБК!D4:D1335))))),ROW(КБК!E4:E1335)-3,""),ROW()-$L$233)),"")</f>
        <v>1102</v>
      </c>
      <c r="C234" s="35">
        <v>244</v>
      </c>
      <c r="D234" s="45">
        <v>310</v>
      </c>
      <c r="E234" s="36">
        <f t="shared" si="35"/>
        <v>40000</v>
      </c>
      <c r="F234" s="60"/>
      <c r="G234" s="60"/>
      <c r="H234" s="60"/>
      <c r="I234" s="60">
        <v>40000</v>
      </c>
      <c r="J234" s="60"/>
      <c r="K234" s="60"/>
      <c r="L234" s="33"/>
      <c r="M234" s="229"/>
    </row>
    <row r="235" spans="1:13" ht="12" customHeight="1">
      <c r="A235" s="37" t="str">
        <v>Доходы 000000131.244.0</v>
      </c>
      <c r="B235" s="69" t="str">
        <v>1102</v>
      </c>
      <c r="C235" s="35">
        <v>244</v>
      </c>
      <c r="D235" s="45">
        <v>310</v>
      </c>
      <c r="E235" s="36">
        <f t="shared" si="35"/>
        <v>0</v>
      </c>
      <c r="F235" s="60"/>
      <c r="G235" s="60"/>
      <c r="H235" s="60"/>
      <c r="I235" s="60"/>
      <c r="J235" s="60"/>
      <c r="K235" s="60"/>
      <c r="L235" s="33"/>
      <c r="M235" s="229"/>
    </row>
    <row r="236" spans="1:13" ht="12" customHeight="1">
      <c r="A236" s="37" t="str">
        <v>Спонсор 000000189.244.0</v>
      </c>
      <c r="B236" s="69" t="str">
        <v>1102</v>
      </c>
      <c r="C236" s="35">
        <v>244</v>
      </c>
      <c r="D236" s="45">
        <v>310</v>
      </c>
      <c r="E236" s="36">
        <f t="shared" si="35"/>
        <v>0</v>
      </c>
      <c r="F236" s="60"/>
      <c r="G236" s="60"/>
      <c r="H236" s="60"/>
      <c r="I236" s="60"/>
      <c r="J236" s="60"/>
      <c r="K236" s="60"/>
      <c r="L236" s="33"/>
      <c r="M236" s="229"/>
    </row>
    <row r="237" spans="1:13" ht="12" customHeight="1">
      <c r="A237" s="37" t="str">
        <v>спорт 113038759.244.0</v>
      </c>
      <c r="B237" s="69" t="str">
        <v>1102</v>
      </c>
      <c r="C237" s="35">
        <v>244</v>
      </c>
      <c r="D237" s="45">
        <v>310</v>
      </c>
      <c r="E237" s="36">
        <f t="shared" si="35"/>
        <v>540000</v>
      </c>
      <c r="F237" s="60">
        <v>540000</v>
      </c>
      <c r="G237" s="60"/>
      <c r="H237" s="60"/>
      <c r="I237" s="60"/>
      <c r="J237" s="60"/>
      <c r="K237" s="60"/>
      <c r="L237" s="33"/>
      <c r="M237" s="229"/>
    </row>
    <row r="238" spans="1:13" ht="12" customHeight="1">
      <c r="A238" s="37" t="str">
        <v>МТБ спорт 112010004.244.0</v>
      </c>
      <c r="B238" s="69" t="str">
        <v>1102</v>
      </c>
      <c r="C238" s="35">
        <v>244</v>
      </c>
      <c r="D238" s="45">
        <v>310</v>
      </c>
      <c r="E238" s="36">
        <f t="shared" si="35"/>
        <v>0</v>
      </c>
      <c r="F238" s="60"/>
      <c r="G238" s="60"/>
      <c r="H238" s="60"/>
      <c r="I238" s="60"/>
      <c r="J238" s="60"/>
      <c r="K238" s="60"/>
      <c r="L238" s="33"/>
      <c r="M238" s="229"/>
    </row>
    <row r="239" spans="1:13" ht="12" customHeight="1">
      <c r="A239" s="37" t="str">
        <v>поддержка 777062200.244.0</v>
      </c>
      <c r="B239" s="69" t="str">
        <v>1102</v>
      </c>
      <c r="C239" s="35">
        <v>244</v>
      </c>
      <c r="D239" s="45">
        <v>310</v>
      </c>
      <c r="E239" s="36">
        <f t="shared" si="35"/>
        <v>0</v>
      </c>
      <c r="F239" s="60"/>
      <c r="G239" s="60"/>
      <c r="H239" s="60"/>
      <c r="I239" s="60"/>
      <c r="J239" s="60"/>
      <c r="K239" s="60"/>
      <c r="L239" s="33"/>
      <c r="M239" s="229"/>
    </row>
    <row r="240" spans="1:13" ht="12" customHeight="1">
      <c r="A240" s="37" t="str">
        <v/>
      </c>
      <c r="B240" s="69" t="str">
        <v/>
      </c>
      <c r="C240" s="35">
        <v>244</v>
      </c>
      <c r="D240" s="45">
        <v>310</v>
      </c>
      <c r="E240" s="36">
        <f t="shared" si="35"/>
        <v>0</v>
      </c>
      <c r="F240" s="60"/>
      <c r="G240" s="60"/>
      <c r="H240" s="60"/>
      <c r="I240" s="60"/>
      <c r="J240" s="60"/>
      <c r="K240" s="60"/>
      <c r="L240" s="33"/>
      <c r="M240" s="229"/>
    </row>
    <row r="241" spans="1:13" ht="12" customHeight="1">
      <c r="A241" s="37" t="str">
        <v/>
      </c>
      <c r="B241" s="69" t="str">
        <v/>
      </c>
      <c r="C241" s="35">
        <v>244</v>
      </c>
      <c r="D241" s="45">
        <v>310</v>
      </c>
      <c r="E241" s="36">
        <f t="shared" si="35"/>
        <v>0</v>
      </c>
      <c r="F241" s="60"/>
      <c r="G241" s="60"/>
      <c r="H241" s="60"/>
      <c r="I241" s="60"/>
      <c r="J241" s="60"/>
      <c r="K241" s="60"/>
      <c r="L241" s="33"/>
      <c r="M241" s="229"/>
    </row>
    <row r="242" spans="1:13" ht="12" customHeight="1">
      <c r="A242" s="37" t="str">
        <v/>
      </c>
      <c r="B242" s="69" t="str">
        <v/>
      </c>
      <c r="C242" s="35">
        <v>244</v>
      </c>
      <c r="D242" s="45">
        <v>310</v>
      </c>
      <c r="E242" s="36">
        <f t="shared" si="35"/>
        <v>0</v>
      </c>
      <c r="F242" s="60"/>
      <c r="G242" s="60"/>
      <c r="H242" s="60"/>
      <c r="I242" s="60"/>
      <c r="J242" s="60"/>
      <c r="K242" s="60"/>
      <c r="L242" s="33"/>
      <c r="M242" s="229"/>
    </row>
    <row r="243" spans="1:13" ht="12" customHeight="1">
      <c r="A243" s="37" t="str">
        <v/>
      </c>
      <c r="B243" s="69" t="str">
        <v/>
      </c>
      <c r="C243" s="35">
        <v>244</v>
      </c>
      <c r="D243" s="45">
        <v>310</v>
      </c>
      <c r="E243" s="36">
        <f t="shared" si="35"/>
        <v>0</v>
      </c>
      <c r="F243" s="60"/>
      <c r="G243" s="60"/>
      <c r="H243" s="60"/>
      <c r="I243" s="60"/>
      <c r="J243" s="60"/>
      <c r="K243" s="60"/>
      <c r="L243" s="33"/>
      <c r="M243" s="229"/>
    </row>
    <row r="244" spans="1:13" ht="12" customHeight="1">
      <c r="A244" s="37" t="str">
        <v/>
      </c>
      <c r="B244" s="69" t="str">
        <v/>
      </c>
      <c r="C244" s="35">
        <v>244</v>
      </c>
      <c r="D244" s="45">
        <v>310</v>
      </c>
      <c r="E244" s="36">
        <f t="shared" si="35"/>
        <v>0</v>
      </c>
      <c r="F244" s="60"/>
      <c r="G244" s="60"/>
      <c r="H244" s="60"/>
      <c r="I244" s="60"/>
      <c r="J244" s="60"/>
      <c r="K244" s="60"/>
      <c r="L244" s="33"/>
      <c r="M244" s="229"/>
    </row>
    <row r="245" spans="1:13" ht="12" customHeight="1">
      <c r="A245" s="37" t="str">
        <v/>
      </c>
      <c r="B245" s="69" t="str">
        <v/>
      </c>
      <c r="C245" s="35">
        <v>244</v>
      </c>
      <c r="D245" s="45">
        <v>310</v>
      </c>
      <c r="E245" s="36">
        <f t="shared" si="35"/>
        <v>0</v>
      </c>
      <c r="F245" s="60"/>
      <c r="G245" s="60"/>
      <c r="H245" s="60"/>
      <c r="I245" s="60"/>
      <c r="J245" s="60"/>
      <c r="K245" s="60"/>
      <c r="L245" s="33"/>
      <c r="M245" s="229"/>
    </row>
    <row r="246" spans="1:13" ht="12" customHeight="1">
      <c r="A246" s="37" t="str">
        <v/>
      </c>
      <c r="B246" s="69" t="str">
        <v/>
      </c>
      <c r="C246" s="35">
        <v>244</v>
      </c>
      <c r="D246" s="45">
        <v>310</v>
      </c>
      <c r="E246" s="36">
        <f t="shared" si="35"/>
        <v>0</v>
      </c>
      <c r="F246" s="60"/>
      <c r="G246" s="60"/>
      <c r="H246" s="60"/>
      <c r="I246" s="60"/>
      <c r="J246" s="60"/>
      <c r="K246" s="60"/>
      <c r="L246" s="33"/>
      <c r="M246" s="229"/>
    </row>
    <row r="247" spans="1:13" ht="12" customHeight="1">
      <c r="A247" s="37" t="str">
        <v/>
      </c>
      <c r="B247" s="69" t="str">
        <v/>
      </c>
      <c r="C247" s="35">
        <v>244</v>
      </c>
      <c r="D247" s="45">
        <v>310</v>
      </c>
      <c r="E247" s="36">
        <f t="shared" si="35"/>
        <v>0</v>
      </c>
      <c r="F247" s="60"/>
      <c r="G247" s="60"/>
      <c r="H247" s="60"/>
      <c r="I247" s="60"/>
      <c r="J247" s="60"/>
      <c r="K247" s="60"/>
      <c r="L247" s="33"/>
      <c r="M247" s="229"/>
    </row>
    <row r="248" spans="1:13" ht="12" customHeight="1">
      <c r="A248" s="37" t="str">
        <v/>
      </c>
      <c r="B248" s="69" t="str">
        <v/>
      </c>
      <c r="C248" s="35">
        <v>244</v>
      </c>
      <c r="D248" s="45">
        <v>310</v>
      </c>
      <c r="E248" s="36">
        <f t="shared" si="35"/>
        <v>0</v>
      </c>
      <c r="F248" s="60"/>
      <c r="G248" s="60"/>
      <c r="H248" s="60"/>
      <c r="I248" s="60"/>
      <c r="J248" s="60"/>
      <c r="K248" s="60"/>
      <c r="L248" s="33"/>
      <c r="M248" s="229"/>
    </row>
    <row r="249" spans="1:13" ht="12" customHeight="1">
      <c r="A249" s="37" t="str">
        <v/>
      </c>
      <c r="B249" s="69" t="str">
        <v/>
      </c>
      <c r="C249" s="35">
        <v>244</v>
      </c>
      <c r="D249" s="45">
        <v>310</v>
      </c>
      <c r="E249" s="36">
        <f t="shared" si="35"/>
        <v>0</v>
      </c>
      <c r="F249" s="60"/>
      <c r="G249" s="60"/>
      <c r="H249" s="60"/>
      <c r="I249" s="60"/>
      <c r="J249" s="60"/>
      <c r="K249" s="60"/>
      <c r="L249" s="33"/>
      <c r="M249" s="229"/>
    </row>
    <row r="250" spans="1:13" ht="12" customHeight="1">
      <c r="A250" s="37" t="str">
        <v/>
      </c>
      <c r="B250" s="69" t="str">
        <v/>
      </c>
      <c r="C250" s="35">
        <v>244</v>
      </c>
      <c r="D250" s="45">
        <v>310</v>
      </c>
      <c r="E250" s="36">
        <f t="shared" si="35"/>
        <v>0</v>
      </c>
      <c r="F250" s="60"/>
      <c r="G250" s="60"/>
      <c r="H250" s="60"/>
      <c r="I250" s="60"/>
      <c r="J250" s="60"/>
      <c r="K250" s="60"/>
      <c r="L250" s="33"/>
      <c r="M250" s="229"/>
    </row>
    <row r="251" spans="1:13" ht="12" customHeight="1">
      <c r="A251" s="37" t="str">
        <v/>
      </c>
      <c r="B251" s="69" t="str">
        <v/>
      </c>
      <c r="C251" s="35">
        <v>244</v>
      </c>
      <c r="D251" s="45">
        <v>310</v>
      </c>
      <c r="E251" s="36">
        <f t="shared" si="35"/>
        <v>0</v>
      </c>
      <c r="F251" s="60"/>
      <c r="G251" s="60"/>
      <c r="H251" s="60"/>
      <c r="I251" s="60"/>
      <c r="J251" s="60"/>
      <c r="K251" s="60"/>
      <c r="L251" s="33"/>
      <c r="M251" s="229"/>
    </row>
    <row r="252" spans="1:13" ht="12" customHeight="1">
      <c r="A252" s="37" t="str">
        <v/>
      </c>
      <c r="B252" s="69" t="str">
        <v/>
      </c>
      <c r="C252" s="35">
        <v>244</v>
      </c>
      <c r="D252" s="45">
        <v>310</v>
      </c>
      <c r="E252" s="36">
        <f t="shared" si="35"/>
        <v>0</v>
      </c>
      <c r="F252" s="60"/>
      <c r="G252" s="60"/>
      <c r="H252" s="60"/>
      <c r="I252" s="60"/>
      <c r="J252" s="60"/>
      <c r="K252" s="60"/>
      <c r="L252" s="33"/>
      <c r="M252" s="229"/>
    </row>
    <row r="253" spans="1:13" ht="12" customHeight="1">
      <c r="A253" s="37" t="str">
        <v/>
      </c>
      <c r="B253" s="69" t="str">
        <v/>
      </c>
      <c r="C253" s="35">
        <v>244</v>
      </c>
      <c r="D253" s="45">
        <v>310</v>
      </c>
      <c r="E253" s="36">
        <f t="shared" si="35"/>
        <v>0</v>
      </c>
      <c r="F253" s="60"/>
      <c r="G253" s="60"/>
      <c r="H253" s="60"/>
      <c r="I253" s="60"/>
      <c r="J253" s="60"/>
      <c r="K253" s="60"/>
      <c r="L253" s="33"/>
      <c r="M253" s="229"/>
    </row>
    <row r="254" spans="1:13" ht="12" customHeight="1">
      <c r="A254" s="37" t="str">
        <v/>
      </c>
      <c r="B254" s="69" t="str">
        <v/>
      </c>
      <c r="C254" s="35">
        <v>244</v>
      </c>
      <c r="D254" s="45">
        <v>310</v>
      </c>
      <c r="E254" s="36">
        <f t="shared" si="35"/>
        <v>0</v>
      </c>
      <c r="F254" s="60"/>
      <c r="G254" s="60"/>
      <c r="H254" s="60"/>
      <c r="I254" s="60"/>
      <c r="J254" s="60"/>
      <c r="K254" s="60"/>
      <c r="L254" s="33"/>
      <c r="M254" s="229"/>
    </row>
    <row r="255" spans="1:13" ht="12" customHeight="1">
      <c r="A255" s="34" t="s">
        <v>316</v>
      </c>
      <c r="B255" s="69" t="s">
        <v>670</v>
      </c>
      <c r="C255" s="35">
        <v>244</v>
      </c>
      <c r="D255" s="45">
        <v>340</v>
      </c>
      <c r="E255" s="36">
        <f t="shared" ref="E255:E371" si="47">SUM(F255:K255)</f>
        <v>2807419.07</v>
      </c>
      <c r="F255" s="36">
        <f t="shared" ref="F255:K255" si="48">F256+F267+F278+F296+F312+F326+F337+F348</f>
        <v>2545710.56</v>
      </c>
      <c r="G255" s="36">
        <f t="shared" si="48"/>
        <v>0</v>
      </c>
      <c r="H255" s="36">
        <f t="shared" si="48"/>
        <v>0</v>
      </c>
      <c r="I255" s="36">
        <f t="shared" si="48"/>
        <v>261708.51</v>
      </c>
      <c r="J255" s="36">
        <f t="shared" si="48"/>
        <v>0</v>
      </c>
      <c r="K255" s="36">
        <f t="shared" si="48"/>
        <v>0</v>
      </c>
      <c r="L255" s="33"/>
      <c r="M255" s="229"/>
    </row>
    <row r="256" spans="1:13" ht="12" customHeight="1">
      <c r="A256" s="148" t="s">
        <v>317</v>
      </c>
      <c r="B256" s="69" t="s">
        <v>670</v>
      </c>
      <c r="C256" s="35">
        <v>244</v>
      </c>
      <c r="D256" s="45">
        <v>341</v>
      </c>
      <c r="E256" s="36">
        <f t="shared" si="47"/>
        <v>28800</v>
      </c>
      <c r="F256" s="36">
        <f t="shared" ref="F256:K256" si="49">SUM(F257:F266)</f>
        <v>28800</v>
      </c>
      <c r="G256" s="36">
        <f t="shared" si="49"/>
        <v>0</v>
      </c>
      <c r="H256" s="36">
        <f t="shared" si="49"/>
        <v>0</v>
      </c>
      <c r="I256" s="36">
        <f t="shared" si="49"/>
        <v>0</v>
      </c>
      <c r="J256" s="36">
        <f t="shared" si="49"/>
        <v>0</v>
      </c>
      <c r="K256" s="36">
        <f t="shared" si="49"/>
        <v>0</v>
      </c>
      <c r="L256" s="33">
        <f>ROW()</f>
        <v>256</v>
      </c>
      <c r="M256" s="229"/>
    </row>
    <row r="257" spans="1:13" ht="12" customHeight="1">
      <c r="A257" s="37" t="str">
        <f t="array" ref="A257:A266">IFERROR(INDEX(КБК!E4:E1335,SMALL(IF((($D$256=КБК!F4:F1335)*($C$256=КБК!G4:G1335)*(NOT(ISERR(SEARCH($L$1,КБК!D4:D1335))))),ROW(КБК!E4:E1335)-3,""),ROW()-$L$256)),"")</f>
        <v>спорт 113038759.244.0</v>
      </c>
      <c r="B257" s="69" t="str">
        <f t="array" ref="B257:B266">IFERROR(INDEX(КБК!H4:H1335,SMALL(IF((($D$256=КБК!F4:F1335)*($C$256=КБК!G4:G1335)*(NOT(ISERR(SEARCH($L$1,КБК!D4:D1335))))),ROW(КБК!E4:E1335)-3,""),ROW()-$L$256)),"")</f>
        <v>1102</v>
      </c>
      <c r="C257" s="35">
        <v>244</v>
      </c>
      <c r="D257" s="45">
        <v>341</v>
      </c>
      <c r="E257" s="36">
        <f t="shared" si="47"/>
        <v>28800</v>
      </c>
      <c r="F257" s="60">
        <v>28800</v>
      </c>
      <c r="G257" s="60"/>
      <c r="H257" s="60"/>
      <c r="I257" s="60"/>
      <c r="J257" s="60"/>
      <c r="K257" s="60"/>
      <c r="L257" s="33"/>
      <c r="M257" s="229"/>
    </row>
    <row r="258" spans="1:13" ht="12" customHeight="1">
      <c r="A258" s="37" t="str">
        <v/>
      </c>
      <c r="B258" s="69" t="str">
        <v/>
      </c>
      <c r="C258" s="35">
        <v>244</v>
      </c>
      <c r="D258" s="45">
        <v>341</v>
      </c>
      <c r="E258" s="36">
        <f t="shared" si="47"/>
        <v>0</v>
      </c>
      <c r="F258" s="60"/>
      <c r="G258" s="60"/>
      <c r="H258" s="60"/>
      <c r="I258" s="60"/>
      <c r="J258" s="60"/>
      <c r="K258" s="60"/>
      <c r="L258" s="33"/>
      <c r="M258" s="229"/>
    </row>
    <row r="259" spans="1:13" ht="12" customHeight="1">
      <c r="A259" s="37" t="str">
        <v/>
      </c>
      <c r="B259" s="69" t="str">
        <v/>
      </c>
      <c r="C259" s="35">
        <v>244</v>
      </c>
      <c r="D259" s="45">
        <v>341</v>
      </c>
      <c r="E259" s="36">
        <f t="shared" si="47"/>
        <v>0</v>
      </c>
      <c r="F259" s="60"/>
      <c r="G259" s="60"/>
      <c r="H259" s="60"/>
      <c r="I259" s="60"/>
      <c r="J259" s="60"/>
      <c r="K259" s="60"/>
      <c r="L259" s="33"/>
      <c r="M259" s="229"/>
    </row>
    <row r="260" spans="1:13" ht="12" customHeight="1">
      <c r="A260" s="37" t="str">
        <v/>
      </c>
      <c r="B260" s="69" t="str">
        <v/>
      </c>
      <c r="C260" s="35">
        <v>244</v>
      </c>
      <c r="D260" s="45">
        <v>341</v>
      </c>
      <c r="E260" s="36">
        <f t="shared" si="47"/>
        <v>0</v>
      </c>
      <c r="F260" s="60"/>
      <c r="G260" s="60"/>
      <c r="H260" s="60"/>
      <c r="I260" s="60"/>
      <c r="J260" s="60"/>
      <c r="K260" s="60"/>
      <c r="L260" s="33"/>
      <c r="M260" s="229"/>
    </row>
    <row r="261" spans="1:13" ht="12" customHeight="1">
      <c r="A261" s="37" t="str">
        <v/>
      </c>
      <c r="B261" s="69" t="str">
        <v/>
      </c>
      <c r="C261" s="35">
        <v>244</v>
      </c>
      <c r="D261" s="45">
        <v>341</v>
      </c>
      <c r="E261" s="36">
        <f t="shared" si="47"/>
        <v>0</v>
      </c>
      <c r="F261" s="60"/>
      <c r="G261" s="60"/>
      <c r="H261" s="60"/>
      <c r="I261" s="60"/>
      <c r="J261" s="60"/>
      <c r="K261" s="60"/>
      <c r="L261" s="33"/>
      <c r="M261" s="229"/>
    </row>
    <row r="262" spans="1:13" ht="12" customHeight="1">
      <c r="A262" s="37" t="str">
        <v/>
      </c>
      <c r="B262" s="69" t="str">
        <v/>
      </c>
      <c r="C262" s="35">
        <v>244</v>
      </c>
      <c r="D262" s="45">
        <v>341</v>
      </c>
      <c r="E262" s="36">
        <f t="shared" si="47"/>
        <v>0</v>
      </c>
      <c r="F262" s="60"/>
      <c r="G262" s="60"/>
      <c r="H262" s="60"/>
      <c r="I262" s="60"/>
      <c r="J262" s="60"/>
      <c r="K262" s="60"/>
      <c r="L262" s="33"/>
      <c r="M262" s="229"/>
    </row>
    <row r="263" spans="1:13" ht="12" customHeight="1">
      <c r="A263" s="37" t="str">
        <v/>
      </c>
      <c r="B263" s="69" t="str">
        <v/>
      </c>
      <c r="C263" s="35">
        <v>244</v>
      </c>
      <c r="D263" s="45">
        <v>341</v>
      </c>
      <c r="E263" s="36">
        <f t="shared" si="47"/>
        <v>0</v>
      </c>
      <c r="F263" s="60"/>
      <c r="G263" s="60"/>
      <c r="H263" s="60"/>
      <c r="I263" s="60"/>
      <c r="J263" s="60"/>
      <c r="K263" s="60"/>
      <c r="L263" s="33"/>
      <c r="M263" s="229"/>
    </row>
    <row r="264" spans="1:13" ht="12" customHeight="1">
      <c r="A264" s="37" t="str">
        <v/>
      </c>
      <c r="B264" s="69" t="str">
        <v/>
      </c>
      <c r="C264" s="35">
        <v>244</v>
      </c>
      <c r="D264" s="45">
        <v>341</v>
      </c>
      <c r="E264" s="36">
        <f t="shared" si="47"/>
        <v>0</v>
      </c>
      <c r="F264" s="60"/>
      <c r="G264" s="60"/>
      <c r="H264" s="60"/>
      <c r="I264" s="60"/>
      <c r="J264" s="60"/>
      <c r="K264" s="60"/>
      <c r="L264" s="33"/>
      <c r="M264" s="229"/>
    </row>
    <row r="265" spans="1:13" ht="12" customHeight="1">
      <c r="A265" s="37" t="str">
        <v/>
      </c>
      <c r="B265" s="69" t="str">
        <v/>
      </c>
      <c r="C265" s="35">
        <v>244</v>
      </c>
      <c r="D265" s="45">
        <v>341</v>
      </c>
      <c r="E265" s="36">
        <f t="shared" si="47"/>
        <v>0</v>
      </c>
      <c r="F265" s="60"/>
      <c r="G265" s="60"/>
      <c r="H265" s="60"/>
      <c r="I265" s="60"/>
      <c r="J265" s="60"/>
      <c r="K265" s="60"/>
      <c r="L265" s="33"/>
      <c r="M265" s="229"/>
    </row>
    <row r="266" spans="1:13" ht="12" customHeight="1">
      <c r="A266" s="37" t="str">
        <v/>
      </c>
      <c r="B266" s="69" t="str">
        <v/>
      </c>
      <c r="C266" s="35">
        <v>244</v>
      </c>
      <c r="D266" s="45">
        <v>341</v>
      </c>
      <c r="E266" s="36">
        <f t="shared" si="47"/>
        <v>0</v>
      </c>
      <c r="F266" s="60"/>
      <c r="G266" s="60"/>
      <c r="H266" s="60"/>
      <c r="I266" s="60"/>
      <c r="J266" s="60"/>
      <c r="K266" s="60"/>
      <c r="L266" s="33"/>
      <c r="M266" s="229"/>
    </row>
    <row r="267" spans="1:13" ht="12" customHeight="1">
      <c r="A267" s="148" t="s">
        <v>318</v>
      </c>
      <c r="B267" s="69" t="s">
        <v>670</v>
      </c>
      <c r="C267" s="35">
        <v>244</v>
      </c>
      <c r="D267" s="45">
        <v>342</v>
      </c>
      <c r="E267" s="36">
        <f t="shared" si="47"/>
        <v>50000</v>
      </c>
      <c r="F267" s="36">
        <f t="shared" ref="F267:K267" si="50">SUM(F268:F277)</f>
        <v>0</v>
      </c>
      <c r="G267" s="36">
        <f t="shared" si="50"/>
        <v>0</v>
      </c>
      <c r="H267" s="36">
        <f t="shared" si="50"/>
        <v>0</v>
      </c>
      <c r="I267" s="36">
        <f t="shared" si="50"/>
        <v>50000</v>
      </c>
      <c r="J267" s="36">
        <f t="shared" si="50"/>
        <v>0</v>
      </c>
      <c r="K267" s="36">
        <f t="shared" si="50"/>
        <v>0</v>
      </c>
      <c r="L267" s="33">
        <f>ROW()</f>
        <v>267</v>
      </c>
      <c r="M267" s="229"/>
    </row>
    <row r="268" spans="1:13" ht="12" customHeight="1">
      <c r="A268" s="37" t="str">
        <f t="array" ref="A268:A277">IFERROR(INDEX(КБК!E4:E1335,SMALL(IF((($D$267=КБК!F4:F1335)*($C$267=КБК!G4:G1335)*(NOT(ISERR(SEARCH($L$1,КБК!D4:D1335))))),ROW(КБК!E4:E1335)-3,""),ROW()-$L$267)),"")</f>
        <v>Доходы 000000131.244.0</v>
      </c>
      <c r="B268" s="69" t="str">
        <f t="array" ref="B268:B277">IFERROR(INDEX(КБК!H4:H1335,SMALL(IF((($D$267=КБК!F4:F1335)*($C$267=КБК!G4:G1335)*(NOT(ISERR(SEARCH($L$1,КБК!D4:D1335))))),ROW(КБК!E4:E1335)-3,""),ROW()-$L$267)),"")</f>
        <v>1102</v>
      </c>
      <c r="C268" s="35">
        <v>244</v>
      </c>
      <c r="D268" s="45">
        <v>342</v>
      </c>
      <c r="E268" s="36">
        <f t="shared" si="47"/>
        <v>50000</v>
      </c>
      <c r="F268" s="60"/>
      <c r="G268" s="60"/>
      <c r="H268" s="60"/>
      <c r="I268" s="60">
        <v>50000</v>
      </c>
      <c r="J268" s="60"/>
      <c r="K268" s="60"/>
      <c r="L268" s="33"/>
      <c r="M268" s="229"/>
    </row>
    <row r="269" spans="1:13" ht="12" customHeight="1">
      <c r="A269" s="37" t="str">
        <v/>
      </c>
      <c r="B269" s="69" t="str">
        <v/>
      </c>
      <c r="C269" s="35">
        <v>244</v>
      </c>
      <c r="D269" s="45">
        <v>342</v>
      </c>
      <c r="E269" s="36">
        <f t="shared" si="47"/>
        <v>0</v>
      </c>
      <c r="F269" s="60"/>
      <c r="G269" s="60"/>
      <c r="H269" s="60"/>
      <c r="I269" s="60"/>
      <c r="J269" s="60"/>
      <c r="K269" s="60"/>
      <c r="L269" s="33"/>
      <c r="M269" s="229"/>
    </row>
    <row r="270" spans="1:13" ht="12" customHeight="1">
      <c r="A270" s="37" t="str">
        <v/>
      </c>
      <c r="B270" s="69" t="str">
        <v/>
      </c>
      <c r="C270" s="35">
        <v>244</v>
      </c>
      <c r="D270" s="45">
        <v>342</v>
      </c>
      <c r="E270" s="36">
        <f t="shared" si="47"/>
        <v>0</v>
      </c>
      <c r="F270" s="60"/>
      <c r="G270" s="60"/>
      <c r="H270" s="60"/>
      <c r="I270" s="60"/>
      <c r="J270" s="60"/>
      <c r="K270" s="60"/>
      <c r="L270" s="33"/>
      <c r="M270" s="229"/>
    </row>
    <row r="271" spans="1:13" ht="12" customHeight="1">
      <c r="A271" s="37" t="str">
        <v/>
      </c>
      <c r="B271" s="69" t="str">
        <v/>
      </c>
      <c r="C271" s="35">
        <v>244</v>
      </c>
      <c r="D271" s="45">
        <v>342</v>
      </c>
      <c r="E271" s="36">
        <f t="shared" si="47"/>
        <v>0</v>
      </c>
      <c r="F271" s="60"/>
      <c r="G271" s="60"/>
      <c r="H271" s="60"/>
      <c r="I271" s="60"/>
      <c r="J271" s="60"/>
      <c r="K271" s="60"/>
      <c r="L271" s="33"/>
      <c r="M271" s="229"/>
    </row>
    <row r="272" spans="1:13" ht="12" customHeight="1">
      <c r="A272" s="37" t="str">
        <v/>
      </c>
      <c r="B272" s="69" t="str">
        <v/>
      </c>
      <c r="C272" s="35">
        <v>244</v>
      </c>
      <c r="D272" s="45">
        <v>342</v>
      </c>
      <c r="E272" s="36">
        <f t="shared" si="47"/>
        <v>0</v>
      </c>
      <c r="F272" s="60"/>
      <c r="G272" s="60"/>
      <c r="H272" s="60"/>
      <c r="I272" s="60"/>
      <c r="J272" s="60"/>
      <c r="K272" s="60"/>
      <c r="L272" s="33"/>
      <c r="M272" s="229"/>
    </row>
    <row r="273" spans="1:13" ht="12" customHeight="1">
      <c r="A273" s="37" t="str">
        <v/>
      </c>
      <c r="B273" s="69" t="str">
        <v/>
      </c>
      <c r="C273" s="35">
        <v>244</v>
      </c>
      <c r="D273" s="45">
        <v>342</v>
      </c>
      <c r="E273" s="36">
        <f t="shared" si="47"/>
        <v>0</v>
      </c>
      <c r="F273" s="60"/>
      <c r="G273" s="60"/>
      <c r="H273" s="60"/>
      <c r="I273" s="60"/>
      <c r="J273" s="60"/>
      <c r="K273" s="60"/>
      <c r="L273" s="33"/>
      <c r="M273" s="229"/>
    </row>
    <row r="274" spans="1:13" ht="12" customHeight="1">
      <c r="A274" s="37" t="str">
        <v/>
      </c>
      <c r="B274" s="69" t="str">
        <v/>
      </c>
      <c r="C274" s="35">
        <v>244</v>
      </c>
      <c r="D274" s="45">
        <v>342</v>
      </c>
      <c r="E274" s="36">
        <f t="shared" si="47"/>
        <v>0</v>
      </c>
      <c r="F274" s="60"/>
      <c r="G274" s="60"/>
      <c r="H274" s="60"/>
      <c r="I274" s="60"/>
      <c r="J274" s="60"/>
      <c r="K274" s="60"/>
      <c r="L274" s="33"/>
      <c r="M274" s="229"/>
    </row>
    <row r="275" spans="1:13" ht="12" customHeight="1">
      <c r="A275" s="37" t="str">
        <v/>
      </c>
      <c r="B275" s="69" t="str">
        <v/>
      </c>
      <c r="C275" s="35">
        <v>244</v>
      </c>
      <c r="D275" s="45">
        <v>342</v>
      </c>
      <c r="E275" s="36">
        <f t="shared" si="47"/>
        <v>0</v>
      </c>
      <c r="F275" s="60"/>
      <c r="G275" s="60"/>
      <c r="H275" s="60"/>
      <c r="I275" s="60"/>
      <c r="J275" s="60"/>
      <c r="K275" s="60"/>
      <c r="L275" s="33"/>
      <c r="M275" s="229"/>
    </row>
    <row r="276" spans="1:13" ht="12" customHeight="1">
      <c r="A276" s="37" t="str">
        <v/>
      </c>
      <c r="B276" s="69" t="str">
        <v/>
      </c>
      <c r="C276" s="35">
        <v>244</v>
      </c>
      <c r="D276" s="45">
        <v>342</v>
      </c>
      <c r="E276" s="36">
        <f t="shared" si="47"/>
        <v>0</v>
      </c>
      <c r="F276" s="60"/>
      <c r="G276" s="60"/>
      <c r="H276" s="60"/>
      <c r="I276" s="60"/>
      <c r="J276" s="60"/>
      <c r="K276" s="60"/>
      <c r="L276" s="33"/>
      <c r="M276" s="229"/>
    </row>
    <row r="277" spans="1:13" ht="12" customHeight="1">
      <c r="A277" s="37" t="str">
        <v/>
      </c>
      <c r="B277" s="69" t="str">
        <v/>
      </c>
      <c r="C277" s="35">
        <v>244</v>
      </c>
      <c r="D277" s="45">
        <v>342</v>
      </c>
      <c r="E277" s="36">
        <f t="shared" si="47"/>
        <v>0</v>
      </c>
      <c r="F277" s="60"/>
      <c r="G277" s="60"/>
      <c r="H277" s="60"/>
      <c r="I277" s="60"/>
      <c r="J277" s="60"/>
      <c r="K277" s="60"/>
      <c r="L277" s="33"/>
      <c r="M277" s="229"/>
    </row>
    <row r="278" spans="1:13" ht="12" customHeight="1">
      <c r="A278" s="148" t="s">
        <v>319</v>
      </c>
      <c r="B278" s="69" t="s">
        <v>670</v>
      </c>
      <c r="C278" s="35">
        <v>244</v>
      </c>
      <c r="D278" s="45">
        <v>343</v>
      </c>
      <c r="E278" s="36">
        <f t="shared" si="47"/>
        <v>604000</v>
      </c>
      <c r="F278" s="36">
        <f>SUM(F279:F295)</f>
        <v>594000</v>
      </c>
      <c r="G278" s="36">
        <f t="shared" ref="G278:K278" si="51">SUM(G279:G295)</f>
        <v>0</v>
      </c>
      <c r="H278" s="36">
        <f t="shared" si="51"/>
        <v>0</v>
      </c>
      <c r="I278" s="36">
        <f t="shared" si="51"/>
        <v>10000</v>
      </c>
      <c r="J278" s="36">
        <f t="shared" si="51"/>
        <v>0</v>
      </c>
      <c r="K278" s="36">
        <f t="shared" si="51"/>
        <v>0</v>
      </c>
      <c r="L278" s="33">
        <f>ROW()</f>
        <v>278</v>
      </c>
      <c r="M278" s="229"/>
    </row>
    <row r="279" spans="1:13" ht="12" customHeight="1">
      <c r="A279" s="37" t="str">
        <f t="array" ref="A279:A295">IFERROR(INDEX(КБК!E4:E1335,SMALL(IF((($D$278=КБК!F4:F1335)*($C$278=КБК!G4:G1335)*(NOT(ISERR(SEARCH($L$1,КБК!D4:D1335))))),ROW(КБК!E4:E1335)-3,""),ROW()-$L$278)),"")</f>
        <v>Доходы 000000131.244.0</v>
      </c>
      <c r="B279" s="69" t="str">
        <f t="array" ref="B279:B295">IFERROR(INDEX(КБК!H4:H1335,SMALL(IF((($D$278=КБК!F4:F1335)*($C$278=КБК!G4:G1335)*(NOT(ISERR(SEARCH($L$1,КБК!D4:D1335))))),ROW(КБК!E4:E1335)-3,""),ROW()-$L$278)),"")</f>
        <v>1102</v>
      </c>
      <c r="C279" s="35">
        <v>244</v>
      </c>
      <c r="D279" s="45">
        <v>343</v>
      </c>
      <c r="E279" s="36">
        <f t="shared" si="47"/>
        <v>10000</v>
      </c>
      <c r="F279" s="60"/>
      <c r="G279" s="60"/>
      <c r="H279" s="60"/>
      <c r="I279" s="60">
        <v>10000</v>
      </c>
      <c r="J279" s="60"/>
      <c r="K279" s="60"/>
      <c r="L279" s="33"/>
      <c r="M279" s="229"/>
    </row>
    <row r="280" spans="1:13" ht="12" customHeight="1">
      <c r="A280" s="37" t="str">
        <v>спорт 113038759.244.0</v>
      </c>
      <c r="B280" s="69" t="str">
        <v>1102</v>
      </c>
      <c r="C280" s="35">
        <v>244</v>
      </c>
      <c r="D280" s="45">
        <v>343</v>
      </c>
      <c r="E280" s="36">
        <f t="shared" si="47"/>
        <v>594000</v>
      </c>
      <c r="F280" s="60">
        <v>594000</v>
      </c>
      <c r="G280" s="60"/>
      <c r="H280" s="60"/>
      <c r="I280" s="60"/>
      <c r="J280" s="60"/>
      <c r="K280" s="60"/>
      <c r="L280" s="33"/>
      <c r="M280" s="229"/>
    </row>
    <row r="281" spans="1:13" ht="12" customHeight="1">
      <c r="A281" s="37" t="str">
        <v/>
      </c>
      <c r="B281" s="69" t="str">
        <v/>
      </c>
      <c r="C281" s="35">
        <v>244</v>
      </c>
      <c r="D281" s="45">
        <v>343</v>
      </c>
      <c r="E281" s="36">
        <f t="shared" si="47"/>
        <v>0</v>
      </c>
      <c r="F281" s="60"/>
      <c r="G281" s="60"/>
      <c r="H281" s="60"/>
      <c r="I281" s="60"/>
      <c r="J281" s="60"/>
      <c r="K281" s="60"/>
      <c r="L281" s="33"/>
      <c r="M281" s="229"/>
    </row>
    <row r="282" spans="1:13" ht="12" customHeight="1">
      <c r="A282" s="37" t="str">
        <v/>
      </c>
      <c r="B282" s="69" t="str">
        <v/>
      </c>
      <c r="C282" s="35">
        <v>244</v>
      </c>
      <c r="D282" s="45">
        <v>343</v>
      </c>
      <c r="E282" s="36">
        <f t="shared" si="47"/>
        <v>0</v>
      </c>
      <c r="F282" s="60"/>
      <c r="G282" s="60"/>
      <c r="H282" s="60"/>
      <c r="I282" s="60"/>
      <c r="J282" s="60"/>
      <c r="K282" s="60"/>
      <c r="L282" s="33"/>
      <c r="M282" s="229"/>
    </row>
    <row r="283" spans="1:13" ht="12" customHeight="1">
      <c r="A283" s="37" t="str">
        <v/>
      </c>
      <c r="B283" s="69" t="str">
        <v/>
      </c>
      <c r="C283" s="35">
        <v>244</v>
      </c>
      <c r="D283" s="45">
        <v>343</v>
      </c>
      <c r="E283" s="36">
        <f t="shared" si="47"/>
        <v>0</v>
      </c>
      <c r="F283" s="60"/>
      <c r="G283" s="60"/>
      <c r="H283" s="60"/>
      <c r="I283" s="60"/>
      <c r="J283" s="60"/>
      <c r="K283" s="60"/>
      <c r="L283" s="33"/>
      <c r="M283" s="229"/>
    </row>
    <row r="284" spans="1:13" ht="12" customHeight="1">
      <c r="A284" s="37" t="str">
        <v/>
      </c>
      <c r="B284" s="69" t="str">
        <v/>
      </c>
      <c r="C284" s="35">
        <v>244</v>
      </c>
      <c r="D284" s="45">
        <v>343</v>
      </c>
      <c r="E284" s="36">
        <f t="shared" si="47"/>
        <v>0</v>
      </c>
      <c r="F284" s="60"/>
      <c r="G284" s="60"/>
      <c r="H284" s="60"/>
      <c r="I284" s="60"/>
      <c r="J284" s="60"/>
      <c r="K284" s="60"/>
      <c r="L284" s="33"/>
      <c r="M284" s="229"/>
    </row>
    <row r="285" spans="1:13" ht="12" customHeight="1">
      <c r="A285" s="37" t="str">
        <v/>
      </c>
      <c r="B285" s="69" t="str">
        <v/>
      </c>
      <c r="C285" s="35">
        <v>244</v>
      </c>
      <c r="D285" s="45">
        <v>343</v>
      </c>
      <c r="E285" s="36">
        <f t="shared" si="47"/>
        <v>0</v>
      </c>
      <c r="F285" s="60"/>
      <c r="G285" s="60"/>
      <c r="H285" s="60"/>
      <c r="I285" s="60"/>
      <c r="J285" s="60"/>
      <c r="K285" s="60"/>
      <c r="L285" s="33"/>
      <c r="M285" s="229"/>
    </row>
    <row r="286" spans="1:13" ht="12" customHeight="1">
      <c r="A286" s="37" t="str">
        <v/>
      </c>
      <c r="B286" s="69" t="str">
        <v/>
      </c>
      <c r="C286" s="35">
        <v>244</v>
      </c>
      <c r="D286" s="45">
        <v>343</v>
      </c>
      <c r="E286" s="36">
        <f t="shared" si="47"/>
        <v>0</v>
      </c>
      <c r="F286" s="60"/>
      <c r="G286" s="60"/>
      <c r="H286" s="60"/>
      <c r="I286" s="60"/>
      <c r="J286" s="60"/>
      <c r="K286" s="60"/>
      <c r="L286" s="33"/>
      <c r="M286" s="229"/>
    </row>
    <row r="287" spans="1:13" ht="12" customHeight="1">
      <c r="A287" s="37" t="str">
        <v/>
      </c>
      <c r="B287" s="69" t="str">
        <v/>
      </c>
      <c r="C287" s="35">
        <v>244</v>
      </c>
      <c r="D287" s="45">
        <v>343</v>
      </c>
      <c r="E287" s="36">
        <f t="shared" si="47"/>
        <v>0</v>
      </c>
      <c r="F287" s="60"/>
      <c r="G287" s="60"/>
      <c r="H287" s="60"/>
      <c r="I287" s="60"/>
      <c r="J287" s="60"/>
      <c r="K287" s="60"/>
      <c r="L287" s="33"/>
      <c r="M287" s="229"/>
    </row>
    <row r="288" spans="1:13" ht="12" customHeight="1">
      <c r="A288" s="37" t="str">
        <v/>
      </c>
      <c r="B288" s="69" t="str">
        <v/>
      </c>
      <c r="C288" s="35">
        <v>244</v>
      </c>
      <c r="D288" s="45">
        <v>343</v>
      </c>
      <c r="E288" s="36">
        <f t="shared" si="47"/>
        <v>0</v>
      </c>
      <c r="F288" s="60"/>
      <c r="G288" s="60"/>
      <c r="H288" s="60"/>
      <c r="I288" s="60"/>
      <c r="J288" s="60"/>
      <c r="K288" s="60"/>
      <c r="L288" s="33"/>
      <c r="M288" s="229"/>
    </row>
    <row r="289" spans="1:13" ht="12" customHeight="1">
      <c r="A289" s="37" t="str">
        <v/>
      </c>
      <c r="B289" s="69" t="str">
        <v/>
      </c>
      <c r="C289" s="35">
        <v>244</v>
      </c>
      <c r="D289" s="45">
        <v>343</v>
      </c>
      <c r="E289" s="36">
        <f t="shared" si="47"/>
        <v>0</v>
      </c>
      <c r="F289" s="60"/>
      <c r="G289" s="60"/>
      <c r="H289" s="60"/>
      <c r="I289" s="60"/>
      <c r="J289" s="60"/>
      <c r="K289" s="60"/>
      <c r="L289" s="33"/>
      <c r="M289" s="229"/>
    </row>
    <row r="290" spans="1:13" ht="12" customHeight="1">
      <c r="A290" s="37" t="str">
        <v/>
      </c>
      <c r="B290" s="69" t="str">
        <v/>
      </c>
      <c r="C290" s="35">
        <v>244</v>
      </c>
      <c r="D290" s="45">
        <v>343</v>
      </c>
      <c r="E290" s="36">
        <f t="shared" si="47"/>
        <v>0</v>
      </c>
      <c r="F290" s="60"/>
      <c r="G290" s="60"/>
      <c r="H290" s="60"/>
      <c r="I290" s="60"/>
      <c r="J290" s="60"/>
      <c r="K290" s="60"/>
      <c r="L290" s="33"/>
      <c r="M290" s="229"/>
    </row>
    <row r="291" spans="1:13" ht="12" customHeight="1">
      <c r="A291" s="37" t="str">
        <v/>
      </c>
      <c r="B291" s="69" t="str">
        <v/>
      </c>
      <c r="C291" s="35">
        <v>244</v>
      </c>
      <c r="D291" s="45">
        <v>343</v>
      </c>
      <c r="E291" s="36">
        <f t="shared" si="47"/>
        <v>0</v>
      </c>
      <c r="F291" s="60"/>
      <c r="G291" s="60"/>
      <c r="H291" s="60"/>
      <c r="I291" s="60"/>
      <c r="J291" s="60"/>
      <c r="K291" s="60"/>
      <c r="L291" s="33"/>
      <c r="M291" s="229"/>
    </row>
    <row r="292" spans="1:13" ht="12" customHeight="1">
      <c r="A292" s="37" t="str">
        <v/>
      </c>
      <c r="B292" s="69" t="str">
        <v/>
      </c>
      <c r="C292" s="35">
        <v>244</v>
      </c>
      <c r="D292" s="45">
        <v>343</v>
      </c>
      <c r="E292" s="36">
        <f t="shared" si="47"/>
        <v>0</v>
      </c>
      <c r="F292" s="60"/>
      <c r="G292" s="60"/>
      <c r="H292" s="60"/>
      <c r="I292" s="60"/>
      <c r="J292" s="60"/>
      <c r="K292" s="60"/>
      <c r="L292" s="33"/>
      <c r="M292" s="229"/>
    </row>
    <row r="293" spans="1:13" ht="12" customHeight="1">
      <c r="A293" s="37" t="str">
        <v/>
      </c>
      <c r="B293" s="69" t="str">
        <v/>
      </c>
      <c r="C293" s="35">
        <v>244</v>
      </c>
      <c r="D293" s="45">
        <v>343</v>
      </c>
      <c r="E293" s="36">
        <f t="shared" si="47"/>
        <v>0</v>
      </c>
      <c r="F293" s="60"/>
      <c r="G293" s="60"/>
      <c r="H293" s="60"/>
      <c r="I293" s="60"/>
      <c r="J293" s="60"/>
      <c r="K293" s="60"/>
      <c r="L293" s="33"/>
      <c r="M293" s="229"/>
    </row>
    <row r="294" spans="1:13" ht="12" customHeight="1">
      <c r="A294" s="37" t="str">
        <v/>
      </c>
      <c r="B294" s="69" t="str">
        <v/>
      </c>
      <c r="C294" s="35">
        <v>244</v>
      </c>
      <c r="D294" s="45">
        <v>343</v>
      </c>
      <c r="E294" s="36">
        <f t="shared" si="47"/>
        <v>0</v>
      </c>
      <c r="F294" s="60"/>
      <c r="G294" s="60"/>
      <c r="H294" s="60"/>
      <c r="I294" s="60"/>
      <c r="J294" s="60"/>
      <c r="K294" s="60"/>
      <c r="L294" s="33"/>
      <c r="M294" s="229"/>
    </row>
    <row r="295" spans="1:13" ht="12" customHeight="1">
      <c r="A295" s="37" t="str">
        <v/>
      </c>
      <c r="B295" s="69" t="str">
        <v/>
      </c>
      <c r="C295" s="35">
        <v>244</v>
      </c>
      <c r="D295" s="45">
        <v>343</v>
      </c>
      <c r="E295" s="36">
        <f t="shared" si="47"/>
        <v>0</v>
      </c>
      <c r="F295" s="60"/>
      <c r="G295" s="60"/>
      <c r="H295" s="60"/>
      <c r="I295" s="60"/>
      <c r="J295" s="60"/>
      <c r="K295" s="60"/>
      <c r="L295" s="33"/>
      <c r="M295" s="229"/>
    </row>
    <row r="296" spans="1:13" ht="12" customHeight="1">
      <c r="A296" s="148" t="s">
        <v>851</v>
      </c>
      <c r="B296" s="69" t="s">
        <v>670</v>
      </c>
      <c r="C296" s="35">
        <v>244</v>
      </c>
      <c r="D296" s="45">
        <v>344</v>
      </c>
      <c r="E296" s="36">
        <f>SUM(F296:K296)</f>
        <v>225000</v>
      </c>
      <c r="F296" s="36">
        <f t="shared" ref="F296:K296" si="52">SUM(F297:F311)</f>
        <v>225000</v>
      </c>
      <c r="G296" s="36">
        <f t="shared" si="52"/>
        <v>0</v>
      </c>
      <c r="H296" s="36">
        <f t="shared" si="52"/>
        <v>0</v>
      </c>
      <c r="I296" s="36">
        <f t="shared" si="52"/>
        <v>0</v>
      </c>
      <c r="J296" s="36">
        <f t="shared" si="52"/>
        <v>0</v>
      </c>
      <c r="K296" s="36">
        <f t="shared" si="52"/>
        <v>0</v>
      </c>
      <c r="L296" s="33">
        <f>ROW()</f>
        <v>296</v>
      </c>
      <c r="M296" s="229"/>
    </row>
    <row r="297" spans="1:13" ht="12" customHeight="1">
      <c r="A297" s="37" t="str">
        <f t="array" ref="A297:A311">IFERROR(INDEX(КБК!E4:E1335,SMALL(IF((($D$296=КБК!F4:F1335)*($C$296=КБК!G4:G1335)*(NOT(ISERR(SEARCH($L$1,КБК!D4:D1335))))),ROW(КБК!E4:E1335)-3,""),ROW()-$L$296)),"")</f>
        <v>спорт 113038759.244.0</v>
      </c>
      <c r="B297" s="69" t="str">
        <f t="array" ref="B297:B311">IFERROR(INDEX(КБК!H4:H1335,SMALL(IF((($D$297=КБК!F4:F1335)*($C$297=КБК!G4:G1335)*(NOT(ISERR(SEARCH($L$1,КБК!D4:D1335))))),ROW(КБК!E4:E1335)-3,""),ROW()-$L$296)),"")</f>
        <v>1102</v>
      </c>
      <c r="C297" s="35">
        <v>244</v>
      </c>
      <c r="D297" s="45">
        <v>344</v>
      </c>
      <c r="E297" s="36">
        <f t="shared" si="47"/>
        <v>225000</v>
      </c>
      <c r="F297" s="60">
        <v>225000</v>
      </c>
      <c r="G297" s="60"/>
      <c r="H297" s="60"/>
      <c r="I297" s="60"/>
      <c r="J297" s="60"/>
      <c r="K297" s="60"/>
      <c r="L297" s="33"/>
      <c r="M297" s="229"/>
    </row>
    <row r="298" spans="1:13" ht="12" customHeight="1">
      <c r="A298" s="37" t="str">
        <v/>
      </c>
      <c r="B298" s="69" t="str">
        <v/>
      </c>
      <c r="C298" s="35">
        <v>244</v>
      </c>
      <c r="D298" s="45">
        <v>344</v>
      </c>
      <c r="E298" s="36">
        <f t="shared" si="47"/>
        <v>0</v>
      </c>
      <c r="F298" s="60"/>
      <c r="G298" s="60"/>
      <c r="H298" s="60"/>
      <c r="I298" s="60"/>
      <c r="J298" s="60"/>
      <c r="K298" s="60"/>
      <c r="L298" s="33"/>
      <c r="M298" s="229"/>
    </row>
    <row r="299" spans="1:13" ht="12" customHeight="1">
      <c r="A299" s="37" t="str">
        <v/>
      </c>
      <c r="B299" s="69" t="str">
        <v/>
      </c>
      <c r="C299" s="35">
        <v>244</v>
      </c>
      <c r="D299" s="45">
        <v>344</v>
      </c>
      <c r="E299" s="36">
        <f t="shared" si="47"/>
        <v>0</v>
      </c>
      <c r="F299" s="60"/>
      <c r="G299" s="60"/>
      <c r="H299" s="60"/>
      <c r="I299" s="60"/>
      <c r="J299" s="60"/>
      <c r="K299" s="60"/>
      <c r="L299" s="33"/>
      <c r="M299" s="229"/>
    </row>
    <row r="300" spans="1:13" ht="12" customHeight="1">
      <c r="A300" s="37" t="str">
        <v/>
      </c>
      <c r="B300" s="69" t="str">
        <v/>
      </c>
      <c r="C300" s="35">
        <v>244</v>
      </c>
      <c r="D300" s="45">
        <v>344</v>
      </c>
      <c r="E300" s="36">
        <f t="shared" si="47"/>
        <v>0</v>
      </c>
      <c r="F300" s="60"/>
      <c r="G300" s="60"/>
      <c r="H300" s="60"/>
      <c r="I300" s="60"/>
      <c r="J300" s="60"/>
      <c r="K300" s="60"/>
      <c r="L300" s="33"/>
      <c r="M300" s="229"/>
    </row>
    <row r="301" spans="1:13" ht="12" customHeight="1">
      <c r="A301" s="37" t="str">
        <v/>
      </c>
      <c r="B301" s="69" t="str">
        <v/>
      </c>
      <c r="C301" s="35">
        <v>244</v>
      </c>
      <c r="D301" s="45">
        <v>344</v>
      </c>
      <c r="E301" s="36">
        <f t="shared" si="47"/>
        <v>0</v>
      </c>
      <c r="F301" s="60"/>
      <c r="G301" s="60"/>
      <c r="H301" s="60"/>
      <c r="I301" s="60"/>
      <c r="J301" s="60"/>
      <c r="K301" s="60"/>
      <c r="L301" s="33"/>
      <c r="M301" s="229"/>
    </row>
    <row r="302" spans="1:13" ht="12" customHeight="1">
      <c r="A302" s="37" t="str">
        <v/>
      </c>
      <c r="B302" s="69" t="str">
        <v/>
      </c>
      <c r="C302" s="35">
        <v>244</v>
      </c>
      <c r="D302" s="45">
        <v>344</v>
      </c>
      <c r="E302" s="36">
        <f t="shared" si="47"/>
        <v>0</v>
      </c>
      <c r="F302" s="60"/>
      <c r="G302" s="60"/>
      <c r="H302" s="60"/>
      <c r="I302" s="60"/>
      <c r="J302" s="60"/>
      <c r="K302" s="60"/>
      <c r="L302" s="33"/>
      <c r="M302" s="229"/>
    </row>
    <row r="303" spans="1:13" ht="12" customHeight="1">
      <c r="A303" s="37" t="str">
        <v/>
      </c>
      <c r="B303" s="69" t="str">
        <v/>
      </c>
      <c r="C303" s="35">
        <v>244</v>
      </c>
      <c r="D303" s="45">
        <v>344</v>
      </c>
      <c r="E303" s="36">
        <f t="shared" si="47"/>
        <v>0</v>
      </c>
      <c r="F303" s="60"/>
      <c r="G303" s="60"/>
      <c r="H303" s="60"/>
      <c r="I303" s="60"/>
      <c r="J303" s="60"/>
      <c r="K303" s="60"/>
      <c r="L303" s="33"/>
      <c r="M303" s="229"/>
    </row>
    <row r="304" spans="1:13" ht="12" customHeight="1">
      <c r="A304" s="37" t="str">
        <v/>
      </c>
      <c r="B304" s="69" t="str">
        <v/>
      </c>
      <c r="C304" s="35">
        <v>244</v>
      </c>
      <c r="D304" s="45">
        <v>344</v>
      </c>
      <c r="E304" s="36">
        <f t="shared" si="47"/>
        <v>0</v>
      </c>
      <c r="F304" s="60"/>
      <c r="G304" s="60"/>
      <c r="H304" s="60"/>
      <c r="I304" s="60"/>
      <c r="J304" s="60"/>
      <c r="K304" s="60"/>
      <c r="L304" s="33"/>
      <c r="M304" s="229"/>
    </row>
    <row r="305" spans="1:13" ht="12" customHeight="1">
      <c r="A305" s="37" t="str">
        <v/>
      </c>
      <c r="B305" s="69" t="str">
        <v/>
      </c>
      <c r="C305" s="35">
        <v>244</v>
      </c>
      <c r="D305" s="45">
        <v>344</v>
      </c>
      <c r="E305" s="36">
        <f t="shared" si="47"/>
        <v>0</v>
      </c>
      <c r="F305" s="60"/>
      <c r="G305" s="60"/>
      <c r="H305" s="60"/>
      <c r="I305" s="60"/>
      <c r="J305" s="60"/>
      <c r="K305" s="60"/>
      <c r="L305" s="33"/>
      <c r="M305" s="229"/>
    </row>
    <row r="306" spans="1:13" ht="12" customHeight="1">
      <c r="A306" s="37" t="str">
        <v/>
      </c>
      <c r="B306" s="69" t="str">
        <v/>
      </c>
      <c r="C306" s="35">
        <v>244</v>
      </c>
      <c r="D306" s="45">
        <v>344</v>
      </c>
      <c r="E306" s="36">
        <f t="shared" si="47"/>
        <v>0</v>
      </c>
      <c r="F306" s="60"/>
      <c r="G306" s="60"/>
      <c r="H306" s="60"/>
      <c r="I306" s="60"/>
      <c r="J306" s="60"/>
      <c r="K306" s="60"/>
      <c r="L306" s="33"/>
      <c r="M306" s="229"/>
    </row>
    <row r="307" spans="1:13" ht="12" customHeight="1">
      <c r="A307" s="37" t="str">
        <v/>
      </c>
      <c r="B307" s="69" t="str">
        <v/>
      </c>
      <c r="C307" s="35">
        <v>244</v>
      </c>
      <c r="D307" s="45">
        <v>344</v>
      </c>
      <c r="E307" s="36">
        <f t="shared" si="47"/>
        <v>0</v>
      </c>
      <c r="F307" s="60"/>
      <c r="G307" s="60"/>
      <c r="H307" s="60"/>
      <c r="I307" s="60"/>
      <c r="J307" s="60"/>
      <c r="K307" s="60"/>
      <c r="L307" s="33"/>
      <c r="M307" s="229"/>
    </row>
    <row r="308" spans="1:13" ht="12" customHeight="1">
      <c r="A308" s="37" t="str">
        <v/>
      </c>
      <c r="B308" s="69" t="str">
        <v/>
      </c>
      <c r="C308" s="35">
        <v>244</v>
      </c>
      <c r="D308" s="45">
        <v>344</v>
      </c>
      <c r="E308" s="36">
        <f t="shared" si="47"/>
        <v>0</v>
      </c>
      <c r="F308" s="60"/>
      <c r="G308" s="60"/>
      <c r="H308" s="60"/>
      <c r="I308" s="60"/>
      <c r="J308" s="60"/>
      <c r="K308" s="60"/>
      <c r="L308" s="33"/>
      <c r="M308" s="229"/>
    </row>
    <row r="309" spans="1:13" ht="12" customHeight="1">
      <c r="A309" s="37" t="str">
        <v/>
      </c>
      <c r="B309" s="69" t="str">
        <v/>
      </c>
      <c r="C309" s="35">
        <v>244</v>
      </c>
      <c r="D309" s="45">
        <v>344</v>
      </c>
      <c r="E309" s="36">
        <f t="shared" si="47"/>
        <v>0</v>
      </c>
      <c r="F309" s="60"/>
      <c r="G309" s="60"/>
      <c r="H309" s="60"/>
      <c r="I309" s="60"/>
      <c r="J309" s="60"/>
      <c r="K309" s="60"/>
      <c r="L309" s="33"/>
      <c r="M309" s="229"/>
    </row>
    <row r="310" spans="1:13" ht="12" customHeight="1">
      <c r="A310" s="37" t="str">
        <v/>
      </c>
      <c r="B310" s="69" t="str">
        <v/>
      </c>
      <c r="C310" s="35">
        <v>244</v>
      </c>
      <c r="D310" s="45">
        <v>344</v>
      </c>
      <c r="E310" s="36">
        <f t="shared" si="47"/>
        <v>0</v>
      </c>
      <c r="F310" s="60"/>
      <c r="G310" s="60"/>
      <c r="H310" s="60"/>
      <c r="I310" s="60"/>
      <c r="J310" s="60"/>
      <c r="K310" s="60"/>
      <c r="L310" s="33"/>
      <c r="M310" s="229"/>
    </row>
    <row r="311" spans="1:13" ht="12" customHeight="1">
      <c r="A311" s="37" t="str">
        <v/>
      </c>
      <c r="B311" s="69" t="str">
        <v/>
      </c>
      <c r="C311" s="35">
        <v>244</v>
      </c>
      <c r="D311" s="45">
        <v>344</v>
      </c>
      <c r="E311" s="36">
        <f t="shared" si="47"/>
        <v>0</v>
      </c>
      <c r="F311" s="60"/>
      <c r="G311" s="60"/>
      <c r="H311" s="60"/>
      <c r="I311" s="60"/>
      <c r="J311" s="60"/>
      <c r="K311" s="60"/>
      <c r="L311" s="33"/>
      <c r="M311" s="229"/>
    </row>
    <row r="312" spans="1:13" ht="12" customHeight="1">
      <c r="A312" s="148" t="s">
        <v>320</v>
      </c>
      <c r="B312" s="69" t="s">
        <v>670</v>
      </c>
      <c r="C312" s="35">
        <v>244</v>
      </c>
      <c r="D312" s="45">
        <v>345</v>
      </c>
      <c r="E312" s="36">
        <f t="shared" si="47"/>
        <v>180000</v>
      </c>
      <c r="F312" s="36">
        <f t="shared" ref="F312:K312" si="53">SUM(F313:F325)</f>
        <v>180000</v>
      </c>
      <c r="G312" s="36">
        <f t="shared" si="53"/>
        <v>0</v>
      </c>
      <c r="H312" s="36">
        <f t="shared" si="53"/>
        <v>0</v>
      </c>
      <c r="I312" s="36">
        <f t="shared" si="53"/>
        <v>0</v>
      </c>
      <c r="J312" s="36">
        <f t="shared" si="53"/>
        <v>0</v>
      </c>
      <c r="K312" s="36">
        <f t="shared" si="53"/>
        <v>0</v>
      </c>
      <c r="L312" s="33">
        <f>ROW()</f>
        <v>312</v>
      </c>
      <c r="M312" s="229"/>
    </row>
    <row r="313" spans="1:13" ht="12" customHeight="1">
      <c r="A313" s="37" t="str">
        <f t="array" ref="A313:A325">IFERROR(INDEX(КБК!E4:E1335,SMALL(IF((($D$312=КБК!F4:F1335)*($C$312=КБК!G4:G1335)*(NOT(ISERR(SEARCH($L$1,КБК!D4:D1335))))),ROW(КБК!E4:E1335)-3,""),ROW()-$L$312)),"")</f>
        <v>спорт 113038759.244.0</v>
      </c>
      <c r="B313" s="69" t="str">
        <f t="array" ref="B313:B325">IFERROR(INDEX(КБК!H4:H1335,SMALL(IF((($D$312=КБК!F4:F1335)*($C$312=КБК!G4:G1335)*(NOT(ISERR(SEARCH($L$1,КБК!D4:D1335))))),ROW(КБК!E4:E1335)-3,""),ROW()-$L$312)),"")</f>
        <v>1102</v>
      </c>
      <c r="C313" s="35">
        <v>244</v>
      </c>
      <c r="D313" s="45">
        <v>345</v>
      </c>
      <c r="E313" s="36">
        <f t="shared" si="47"/>
        <v>180000</v>
      </c>
      <c r="F313" s="60">
        <v>180000</v>
      </c>
      <c r="G313" s="60"/>
      <c r="H313" s="60"/>
      <c r="I313" s="60"/>
      <c r="J313" s="60"/>
      <c r="K313" s="60"/>
      <c r="L313" s="33"/>
      <c r="M313" s="229"/>
    </row>
    <row r="314" spans="1:13" ht="12" customHeight="1">
      <c r="A314" s="37" t="str">
        <v/>
      </c>
      <c r="B314" s="69" t="str">
        <v/>
      </c>
      <c r="C314" s="35">
        <v>244</v>
      </c>
      <c r="D314" s="45">
        <v>345</v>
      </c>
      <c r="E314" s="36">
        <f t="shared" si="47"/>
        <v>0</v>
      </c>
      <c r="F314" s="60"/>
      <c r="G314" s="60"/>
      <c r="H314" s="60"/>
      <c r="I314" s="60"/>
      <c r="J314" s="60"/>
      <c r="K314" s="60"/>
      <c r="L314" s="33"/>
      <c r="M314" s="229"/>
    </row>
    <row r="315" spans="1:13" ht="12" customHeight="1">
      <c r="A315" s="37" t="str">
        <v/>
      </c>
      <c r="B315" s="69" t="str">
        <v/>
      </c>
      <c r="C315" s="35">
        <v>244</v>
      </c>
      <c r="D315" s="45">
        <v>345</v>
      </c>
      <c r="E315" s="36">
        <f t="shared" si="47"/>
        <v>0</v>
      </c>
      <c r="F315" s="60"/>
      <c r="G315" s="60"/>
      <c r="H315" s="60"/>
      <c r="I315" s="60"/>
      <c r="J315" s="60"/>
      <c r="K315" s="60"/>
      <c r="L315" s="33"/>
      <c r="M315" s="229"/>
    </row>
    <row r="316" spans="1:13" ht="12" customHeight="1">
      <c r="A316" s="37" t="str">
        <v/>
      </c>
      <c r="B316" s="69" t="str">
        <v/>
      </c>
      <c r="C316" s="35">
        <v>244</v>
      </c>
      <c r="D316" s="45">
        <v>345</v>
      </c>
      <c r="E316" s="36">
        <f t="shared" si="47"/>
        <v>0</v>
      </c>
      <c r="F316" s="60"/>
      <c r="G316" s="60"/>
      <c r="H316" s="60"/>
      <c r="I316" s="60"/>
      <c r="J316" s="60"/>
      <c r="K316" s="60"/>
      <c r="L316" s="33"/>
      <c r="M316" s="229"/>
    </row>
    <row r="317" spans="1:13" ht="12" customHeight="1">
      <c r="A317" s="37" t="str">
        <v/>
      </c>
      <c r="B317" s="69" t="str">
        <v/>
      </c>
      <c r="C317" s="35">
        <v>244</v>
      </c>
      <c r="D317" s="45">
        <v>345</v>
      </c>
      <c r="E317" s="36">
        <f t="shared" si="47"/>
        <v>0</v>
      </c>
      <c r="F317" s="60"/>
      <c r="G317" s="60"/>
      <c r="H317" s="60"/>
      <c r="I317" s="60"/>
      <c r="J317" s="60"/>
      <c r="K317" s="60"/>
      <c r="L317" s="33"/>
      <c r="M317" s="229"/>
    </row>
    <row r="318" spans="1:13" ht="12" customHeight="1">
      <c r="A318" s="37" t="str">
        <v/>
      </c>
      <c r="B318" s="69" t="str">
        <v/>
      </c>
      <c r="C318" s="35">
        <v>244</v>
      </c>
      <c r="D318" s="45">
        <v>345</v>
      </c>
      <c r="E318" s="36">
        <f t="shared" si="47"/>
        <v>0</v>
      </c>
      <c r="F318" s="60"/>
      <c r="G318" s="60"/>
      <c r="H318" s="60"/>
      <c r="I318" s="60"/>
      <c r="J318" s="60"/>
      <c r="K318" s="60"/>
      <c r="L318" s="33"/>
      <c r="M318" s="229"/>
    </row>
    <row r="319" spans="1:13" ht="12" customHeight="1">
      <c r="A319" s="37" t="str">
        <v/>
      </c>
      <c r="B319" s="69" t="str">
        <v/>
      </c>
      <c r="C319" s="35">
        <v>244</v>
      </c>
      <c r="D319" s="45">
        <v>345</v>
      </c>
      <c r="E319" s="36">
        <f t="shared" si="47"/>
        <v>0</v>
      </c>
      <c r="F319" s="60"/>
      <c r="G319" s="60"/>
      <c r="H319" s="60"/>
      <c r="I319" s="60"/>
      <c r="J319" s="60"/>
      <c r="K319" s="60"/>
      <c r="L319" s="33"/>
      <c r="M319" s="229"/>
    </row>
    <row r="320" spans="1:13" ht="12" customHeight="1">
      <c r="A320" s="37" t="str">
        <v/>
      </c>
      <c r="B320" s="69" t="str">
        <v/>
      </c>
      <c r="C320" s="35">
        <v>244</v>
      </c>
      <c r="D320" s="45">
        <v>345</v>
      </c>
      <c r="E320" s="36">
        <f t="shared" si="47"/>
        <v>0</v>
      </c>
      <c r="F320" s="60"/>
      <c r="G320" s="60"/>
      <c r="H320" s="60"/>
      <c r="I320" s="60"/>
      <c r="J320" s="60"/>
      <c r="K320" s="60"/>
      <c r="L320" s="33"/>
      <c r="M320" s="229"/>
    </row>
    <row r="321" spans="1:13" ht="12" customHeight="1">
      <c r="A321" s="37" t="str">
        <v/>
      </c>
      <c r="B321" s="69" t="str">
        <v/>
      </c>
      <c r="C321" s="35">
        <v>244</v>
      </c>
      <c r="D321" s="45">
        <v>345</v>
      </c>
      <c r="E321" s="36">
        <f t="shared" si="47"/>
        <v>0</v>
      </c>
      <c r="F321" s="60"/>
      <c r="G321" s="60"/>
      <c r="H321" s="60"/>
      <c r="I321" s="60"/>
      <c r="J321" s="60"/>
      <c r="K321" s="60"/>
      <c r="L321" s="33"/>
      <c r="M321" s="229"/>
    </row>
    <row r="322" spans="1:13" ht="12" customHeight="1">
      <c r="A322" s="37" t="str">
        <v/>
      </c>
      <c r="B322" s="69" t="str">
        <v/>
      </c>
      <c r="C322" s="35">
        <v>244</v>
      </c>
      <c r="D322" s="45">
        <v>345</v>
      </c>
      <c r="E322" s="36">
        <f t="shared" si="47"/>
        <v>0</v>
      </c>
      <c r="F322" s="60"/>
      <c r="G322" s="60"/>
      <c r="H322" s="60"/>
      <c r="I322" s="60"/>
      <c r="J322" s="60"/>
      <c r="K322" s="60"/>
      <c r="L322" s="33"/>
      <c r="M322" s="229"/>
    </row>
    <row r="323" spans="1:13" ht="12" customHeight="1">
      <c r="A323" s="37" t="str">
        <v/>
      </c>
      <c r="B323" s="69" t="str">
        <v/>
      </c>
      <c r="C323" s="35">
        <v>244</v>
      </c>
      <c r="D323" s="45">
        <v>345</v>
      </c>
      <c r="E323" s="36">
        <f t="shared" si="47"/>
        <v>0</v>
      </c>
      <c r="F323" s="60"/>
      <c r="G323" s="60"/>
      <c r="H323" s="60"/>
      <c r="I323" s="60"/>
      <c r="J323" s="60"/>
      <c r="K323" s="60"/>
      <c r="L323" s="33"/>
      <c r="M323" s="229"/>
    </row>
    <row r="324" spans="1:13" ht="12" customHeight="1">
      <c r="A324" s="37" t="str">
        <v/>
      </c>
      <c r="B324" s="69" t="str">
        <v/>
      </c>
      <c r="C324" s="35">
        <v>244</v>
      </c>
      <c r="D324" s="45">
        <v>345</v>
      </c>
      <c r="E324" s="36">
        <f t="shared" si="47"/>
        <v>0</v>
      </c>
      <c r="F324" s="60"/>
      <c r="G324" s="60"/>
      <c r="H324" s="60"/>
      <c r="I324" s="60"/>
      <c r="J324" s="60"/>
      <c r="K324" s="60"/>
      <c r="L324" s="33"/>
      <c r="M324" s="229"/>
    </row>
    <row r="325" spans="1:13" ht="12" customHeight="1">
      <c r="A325" s="37" t="str">
        <v/>
      </c>
      <c r="B325" s="69" t="str">
        <v/>
      </c>
      <c r="C325" s="35">
        <v>244</v>
      </c>
      <c r="D325" s="45">
        <v>345</v>
      </c>
      <c r="E325" s="36">
        <f t="shared" si="47"/>
        <v>0</v>
      </c>
      <c r="F325" s="60"/>
      <c r="G325" s="60"/>
      <c r="H325" s="60"/>
      <c r="I325" s="60"/>
      <c r="J325" s="60"/>
      <c r="K325" s="60"/>
      <c r="L325" s="33"/>
      <c r="M325" s="229"/>
    </row>
    <row r="326" spans="1:13" ht="12" customHeight="1">
      <c r="A326" s="148" t="s">
        <v>853</v>
      </c>
      <c r="B326" s="69" t="s">
        <v>670</v>
      </c>
      <c r="C326" s="35">
        <v>244</v>
      </c>
      <c r="D326" s="45">
        <v>346</v>
      </c>
      <c r="E326" s="36">
        <f t="shared" si="47"/>
        <v>1544619.07</v>
      </c>
      <c r="F326" s="36">
        <f t="shared" ref="F326:K326" si="54">SUM(F327:F336)</f>
        <v>1382910.56</v>
      </c>
      <c r="G326" s="36">
        <f t="shared" si="54"/>
        <v>0</v>
      </c>
      <c r="H326" s="36">
        <f t="shared" si="54"/>
        <v>0</v>
      </c>
      <c r="I326" s="36">
        <f t="shared" si="54"/>
        <v>161708.51</v>
      </c>
      <c r="J326" s="36">
        <f t="shared" si="54"/>
        <v>0</v>
      </c>
      <c r="K326" s="36">
        <f t="shared" si="54"/>
        <v>0</v>
      </c>
      <c r="L326" s="33">
        <f>ROW()</f>
        <v>326</v>
      </c>
      <c r="M326" s="229"/>
    </row>
    <row r="327" spans="1:13" ht="12" customHeight="1">
      <c r="A327" s="37" t="str">
        <f t="array" ref="A327:A336">IFERROR(INDEX(КБК!E4:E1335,SMALL(IF((($D$326=КБК!F4:F1335)*($C$326=КБК!G4:G1335)*(NOT(ISERR(SEARCH($L$1,КБК!D4:D1335))))),ROW(КБК!E4:E1335)-3,""),ROW()-$L$326)),"")</f>
        <v>Аренда 000000121.244.0</v>
      </c>
      <c r="B327" s="69" t="str">
        <f t="array" ref="B327:B336">IFERROR(INDEX(КБК!H4:H1335,SMALL(IF((($D$326=КБК!F4:F1335)*($C$326=КБК!G4:G1335)*(NOT(ISERR(SEARCH($L$1,КБК!D4:D1335))))),ROW(КБК!E4:E1335)-3,""),ROW()-$L$326)),"")</f>
        <v>1102</v>
      </c>
      <c r="C327" s="35">
        <v>244</v>
      </c>
      <c r="D327" s="45">
        <v>346</v>
      </c>
      <c r="E327" s="36">
        <f t="shared" si="47"/>
        <v>78702.83</v>
      </c>
      <c r="F327" s="60"/>
      <c r="G327" s="60"/>
      <c r="H327" s="60"/>
      <c r="I327" s="60">
        <v>78702.83</v>
      </c>
      <c r="J327" s="60"/>
      <c r="K327" s="60"/>
      <c r="L327" s="33"/>
      <c r="M327" s="229"/>
    </row>
    <row r="328" spans="1:13" ht="12" customHeight="1">
      <c r="A328" s="37" t="str">
        <v>Доходы 000000131.244.0</v>
      </c>
      <c r="B328" s="69" t="str">
        <v>1102</v>
      </c>
      <c r="C328" s="35">
        <v>244</v>
      </c>
      <c r="D328" s="45">
        <v>346</v>
      </c>
      <c r="E328" s="36">
        <f t="shared" si="47"/>
        <v>83005.679999999993</v>
      </c>
      <c r="F328" s="60"/>
      <c r="G328" s="60"/>
      <c r="H328" s="60"/>
      <c r="I328" s="60">
        <v>83005.679999999993</v>
      </c>
      <c r="J328" s="60"/>
      <c r="K328" s="60"/>
      <c r="L328" s="33"/>
      <c r="M328" s="229"/>
    </row>
    <row r="329" spans="1:13" ht="12" customHeight="1">
      <c r="A329" s="37" t="str">
        <v>спорт 113038759.244.0</v>
      </c>
      <c r="B329" s="69" t="str">
        <v>1102</v>
      </c>
      <c r="C329" s="35">
        <v>244</v>
      </c>
      <c r="D329" s="45">
        <v>346</v>
      </c>
      <c r="E329" s="36">
        <f t="shared" si="47"/>
        <v>1382910.56</v>
      </c>
      <c r="F329" s="60">
        <v>1382910.56</v>
      </c>
      <c r="G329" s="60"/>
      <c r="H329" s="60"/>
      <c r="I329" s="60"/>
      <c r="J329" s="60"/>
      <c r="K329" s="60"/>
      <c r="L329" s="33"/>
      <c r="M329" s="229"/>
    </row>
    <row r="330" spans="1:13" ht="12" customHeight="1">
      <c r="A330" s="37" t="str">
        <v/>
      </c>
      <c r="B330" s="69" t="str">
        <v/>
      </c>
      <c r="C330" s="35">
        <v>244</v>
      </c>
      <c r="D330" s="45">
        <v>346</v>
      </c>
      <c r="E330" s="36">
        <f t="shared" si="47"/>
        <v>0</v>
      </c>
      <c r="F330" s="60"/>
      <c r="G330" s="60"/>
      <c r="H330" s="60"/>
      <c r="I330" s="60"/>
      <c r="J330" s="60"/>
      <c r="K330" s="60"/>
      <c r="L330" s="33"/>
      <c r="M330" s="229"/>
    </row>
    <row r="331" spans="1:13" ht="12" customHeight="1">
      <c r="A331" s="37" t="str">
        <v/>
      </c>
      <c r="B331" s="69" t="str">
        <v/>
      </c>
      <c r="C331" s="35">
        <v>244</v>
      </c>
      <c r="D331" s="45">
        <v>346</v>
      </c>
      <c r="E331" s="36">
        <f t="shared" si="47"/>
        <v>0</v>
      </c>
      <c r="F331" s="60"/>
      <c r="G331" s="60"/>
      <c r="H331" s="60"/>
      <c r="I331" s="60"/>
      <c r="J331" s="60"/>
      <c r="K331" s="60"/>
      <c r="L331" s="33"/>
      <c r="M331" s="229"/>
    </row>
    <row r="332" spans="1:13" ht="12" customHeight="1">
      <c r="A332" s="37" t="str">
        <v/>
      </c>
      <c r="B332" s="69" t="str">
        <v/>
      </c>
      <c r="C332" s="35">
        <v>244</v>
      </c>
      <c r="D332" s="45">
        <v>346</v>
      </c>
      <c r="E332" s="36">
        <f t="shared" si="47"/>
        <v>0</v>
      </c>
      <c r="F332" s="60"/>
      <c r="G332" s="60"/>
      <c r="H332" s="60"/>
      <c r="I332" s="60"/>
      <c r="J332" s="60"/>
      <c r="K332" s="60"/>
      <c r="L332" s="33"/>
      <c r="M332" s="229"/>
    </row>
    <row r="333" spans="1:13" ht="12" customHeight="1">
      <c r="A333" s="37" t="str">
        <v/>
      </c>
      <c r="B333" s="69" t="str">
        <v/>
      </c>
      <c r="C333" s="35">
        <v>244</v>
      </c>
      <c r="D333" s="45">
        <v>346</v>
      </c>
      <c r="E333" s="36">
        <f t="shared" si="47"/>
        <v>0</v>
      </c>
      <c r="F333" s="60"/>
      <c r="G333" s="60"/>
      <c r="H333" s="60"/>
      <c r="I333" s="60"/>
      <c r="J333" s="60"/>
      <c r="K333" s="60"/>
      <c r="L333" s="33"/>
      <c r="M333" s="229"/>
    </row>
    <row r="334" spans="1:13" ht="12" customHeight="1">
      <c r="A334" s="37" t="str">
        <v/>
      </c>
      <c r="B334" s="69" t="str">
        <v/>
      </c>
      <c r="C334" s="35">
        <v>244</v>
      </c>
      <c r="D334" s="45">
        <v>346</v>
      </c>
      <c r="E334" s="36">
        <f t="shared" si="47"/>
        <v>0</v>
      </c>
      <c r="F334" s="60"/>
      <c r="G334" s="60"/>
      <c r="H334" s="60"/>
      <c r="I334" s="60"/>
      <c r="J334" s="60"/>
      <c r="K334" s="60"/>
      <c r="L334" s="33"/>
      <c r="M334" s="229"/>
    </row>
    <row r="335" spans="1:13" ht="12" customHeight="1">
      <c r="A335" s="37" t="str">
        <v/>
      </c>
      <c r="B335" s="69" t="str">
        <v/>
      </c>
      <c r="C335" s="35">
        <v>244</v>
      </c>
      <c r="D335" s="45">
        <v>346</v>
      </c>
      <c r="E335" s="36">
        <f t="shared" si="47"/>
        <v>0</v>
      </c>
      <c r="F335" s="60"/>
      <c r="G335" s="60"/>
      <c r="H335" s="60"/>
      <c r="I335" s="60"/>
      <c r="J335" s="60"/>
      <c r="K335" s="60"/>
      <c r="L335" s="33"/>
      <c r="M335" s="229"/>
    </row>
    <row r="336" spans="1:13" ht="12" customHeight="1">
      <c r="A336" s="37" t="str">
        <v/>
      </c>
      <c r="B336" s="69" t="str">
        <v/>
      </c>
      <c r="C336" s="35">
        <v>244</v>
      </c>
      <c r="D336" s="45">
        <v>346</v>
      </c>
      <c r="E336" s="36">
        <f t="shared" si="47"/>
        <v>0</v>
      </c>
      <c r="F336" s="60"/>
      <c r="G336" s="60"/>
      <c r="H336" s="60"/>
      <c r="I336" s="60"/>
      <c r="J336" s="60"/>
      <c r="K336" s="60"/>
      <c r="L336" s="33"/>
      <c r="M336" s="229"/>
    </row>
    <row r="337" spans="1:13" ht="12" customHeight="1">
      <c r="A337" s="148" t="s">
        <v>854</v>
      </c>
      <c r="B337" s="69" t="s">
        <v>670</v>
      </c>
      <c r="C337" s="35">
        <v>244</v>
      </c>
      <c r="D337" s="45">
        <v>347</v>
      </c>
      <c r="E337" s="36">
        <f t="shared" si="47"/>
        <v>0</v>
      </c>
      <c r="F337" s="36">
        <f>SUM(F338:F347)</f>
        <v>0</v>
      </c>
      <c r="G337" s="36">
        <f t="shared" ref="G337:K337" si="55">SUM(G338:G347)</f>
        <v>0</v>
      </c>
      <c r="H337" s="36">
        <f t="shared" si="55"/>
        <v>0</v>
      </c>
      <c r="I337" s="36">
        <f t="shared" si="55"/>
        <v>0</v>
      </c>
      <c r="J337" s="36">
        <f t="shared" si="55"/>
        <v>0</v>
      </c>
      <c r="K337" s="36">
        <f t="shared" si="55"/>
        <v>0</v>
      </c>
      <c r="L337" s="33">
        <f>ROW()</f>
        <v>337</v>
      </c>
      <c r="M337" s="229"/>
    </row>
    <row r="338" spans="1:13" ht="12" customHeight="1">
      <c r="A338" s="37" t="str">
        <f t="array" ref="A338:A347">IFERROR(INDEX(КБК!E4:E1335,SMALL(IF((($D$337=КБК!F4:F1335)*($C$337=КБК!G4:G1335)*(NOT(ISERR(SEARCH($L$1,КБК!D4:D1335))))),ROW(КБК!E4:E1335)-3,""),ROW()-$L$337)),"")</f>
        <v/>
      </c>
      <c r="B338" s="69" t="str">
        <f t="array" ref="B338:B347">IFERROR(INDEX(КБК!H4:H1335,SMALL(IF((($D$337=КБК!F4:F1335)*($C$337=КБК!G4:G1335)*(NOT(ISERR(SEARCH($L$1,КБК!D4:D1335))))),ROW(КБК!E4:E1335)-3,""),ROW()-$L$337)),"")</f>
        <v/>
      </c>
      <c r="C338" s="35">
        <v>244</v>
      </c>
      <c r="D338" s="45">
        <v>347</v>
      </c>
      <c r="E338" s="36">
        <f t="shared" si="47"/>
        <v>0</v>
      </c>
      <c r="F338" s="60"/>
      <c r="G338" s="60"/>
      <c r="H338" s="60"/>
      <c r="I338" s="60"/>
      <c r="J338" s="60"/>
      <c r="K338" s="60"/>
      <c r="L338" s="33"/>
      <c r="M338" s="229"/>
    </row>
    <row r="339" spans="1:13" ht="12" customHeight="1">
      <c r="A339" s="37" t="str">
        <v/>
      </c>
      <c r="B339" s="69" t="str">
        <v/>
      </c>
      <c r="C339" s="35">
        <v>244</v>
      </c>
      <c r="D339" s="45">
        <v>347</v>
      </c>
      <c r="E339" s="36">
        <f t="shared" si="47"/>
        <v>0</v>
      </c>
      <c r="F339" s="60"/>
      <c r="G339" s="60"/>
      <c r="H339" s="60"/>
      <c r="I339" s="60"/>
      <c r="J339" s="60"/>
      <c r="K339" s="60"/>
      <c r="L339" s="33"/>
      <c r="M339" s="229"/>
    </row>
    <row r="340" spans="1:13" ht="12" customHeight="1">
      <c r="A340" s="37" t="str">
        <v/>
      </c>
      <c r="B340" s="69" t="str">
        <v/>
      </c>
      <c r="C340" s="35">
        <v>244</v>
      </c>
      <c r="D340" s="45">
        <v>347</v>
      </c>
      <c r="E340" s="36">
        <f t="shared" si="47"/>
        <v>0</v>
      </c>
      <c r="F340" s="60"/>
      <c r="G340" s="60"/>
      <c r="H340" s="60"/>
      <c r="I340" s="60"/>
      <c r="J340" s="60"/>
      <c r="K340" s="60"/>
      <c r="L340" s="33"/>
      <c r="M340" s="229"/>
    </row>
    <row r="341" spans="1:13" ht="12" customHeight="1">
      <c r="A341" s="37" t="str">
        <v/>
      </c>
      <c r="B341" s="69" t="str">
        <v/>
      </c>
      <c r="C341" s="35">
        <v>244</v>
      </c>
      <c r="D341" s="45">
        <v>347</v>
      </c>
      <c r="E341" s="36">
        <f t="shared" si="47"/>
        <v>0</v>
      </c>
      <c r="F341" s="60"/>
      <c r="G341" s="60"/>
      <c r="H341" s="60"/>
      <c r="I341" s="60"/>
      <c r="J341" s="60"/>
      <c r="K341" s="60"/>
      <c r="L341" s="33"/>
      <c r="M341" s="229"/>
    </row>
    <row r="342" spans="1:13" ht="12" customHeight="1">
      <c r="A342" s="37" t="str">
        <v/>
      </c>
      <c r="B342" s="69" t="str">
        <v/>
      </c>
      <c r="C342" s="35">
        <v>244</v>
      </c>
      <c r="D342" s="45">
        <v>347</v>
      </c>
      <c r="E342" s="36">
        <f t="shared" si="47"/>
        <v>0</v>
      </c>
      <c r="F342" s="60"/>
      <c r="G342" s="60"/>
      <c r="H342" s="60"/>
      <c r="I342" s="60"/>
      <c r="J342" s="60"/>
      <c r="K342" s="60"/>
      <c r="L342" s="33"/>
      <c r="M342" s="229"/>
    </row>
    <row r="343" spans="1:13" ht="12" customHeight="1">
      <c r="A343" s="37" t="str">
        <v/>
      </c>
      <c r="B343" s="69" t="str">
        <v/>
      </c>
      <c r="C343" s="35">
        <v>244</v>
      </c>
      <c r="D343" s="45">
        <v>347</v>
      </c>
      <c r="E343" s="36">
        <f t="shared" si="47"/>
        <v>0</v>
      </c>
      <c r="F343" s="60"/>
      <c r="G343" s="60"/>
      <c r="H343" s="60"/>
      <c r="I343" s="60"/>
      <c r="J343" s="60"/>
      <c r="K343" s="60"/>
      <c r="L343" s="33"/>
      <c r="M343" s="229"/>
    </row>
    <row r="344" spans="1:13" ht="12" customHeight="1">
      <c r="A344" s="37" t="str">
        <v/>
      </c>
      <c r="B344" s="69" t="str">
        <v/>
      </c>
      <c r="C344" s="35">
        <v>244</v>
      </c>
      <c r="D344" s="45">
        <v>347</v>
      </c>
      <c r="E344" s="36">
        <f t="shared" si="47"/>
        <v>0</v>
      </c>
      <c r="F344" s="60"/>
      <c r="G344" s="60"/>
      <c r="H344" s="60"/>
      <c r="I344" s="60"/>
      <c r="J344" s="60"/>
      <c r="K344" s="60"/>
      <c r="L344" s="33"/>
      <c r="M344" s="229"/>
    </row>
    <row r="345" spans="1:13" ht="12" customHeight="1">
      <c r="A345" s="37" t="str">
        <v/>
      </c>
      <c r="B345" s="69" t="str">
        <v/>
      </c>
      <c r="C345" s="35">
        <v>244</v>
      </c>
      <c r="D345" s="45">
        <v>347</v>
      </c>
      <c r="E345" s="36">
        <f t="shared" si="47"/>
        <v>0</v>
      </c>
      <c r="F345" s="60"/>
      <c r="G345" s="60"/>
      <c r="H345" s="60"/>
      <c r="I345" s="60"/>
      <c r="J345" s="60"/>
      <c r="K345" s="60"/>
      <c r="L345" s="33"/>
      <c r="M345" s="229"/>
    </row>
    <row r="346" spans="1:13" ht="12" customHeight="1">
      <c r="A346" s="37" t="str">
        <v/>
      </c>
      <c r="B346" s="69" t="str">
        <v/>
      </c>
      <c r="C346" s="35">
        <v>244</v>
      </c>
      <c r="D346" s="45">
        <v>347</v>
      </c>
      <c r="E346" s="36">
        <f t="shared" si="47"/>
        <v>0</v>
      </c>
      <c r="F346" s="60"/>
      <c r="G346" s="60"/>
      <c r="H346" s="60"/>
      <c r="I346" s="60"/>
      <c r="J346" s="60"/>
      <c r="K346" s="60"/>
      <c r="L346" s="33"/>
      <c r="M346" s="229"/>
    </row>
    <row r="347" spans="1:13" ht="12" customHeight="1">
      <c r="A347" s="37" t="str">
        <v/>
      </c>
      <c r="B347" s="69" t="str">
        <v/>
      </c>
      <c r="C347" s="35">
        <v>244</v>
      </c>
      <c r="D347" s="45">
        <v>347</v>
      </c>
      <c r="E347" s="36">
        <f t="shared" si="47"/>
        <v>0</v>
      </c>
      <c r="F347" s="60"/>
      <c r="G347" s="60"/>
      <c r="H347" s="60"/>
      <c r="I347" s="60"/>
      <c r="J347" s="60"/>
      <c r="K347" s="60"/>
      <c r="L347" s="33"/>
      <c r="M347" s="229"/>
    </row>
    <row r="348" spans="1:13" ht="12" customHeight="1">
      <c r="A348" s="148" t="s">
        <v>920</v>
      </c>
      <c r="B348" s="69" t="s">
        <v>670</v>
      </c>
      <c r="C348" s="35">
        <v>244</v>
      </c>
      <c r="D348" s="45">
        <v>349</v>
      </c>
      <c r="E348" s="36">
        <f t="shared" si="47"/>
        <v>175000</v>
      </c>
      <c r="F348" s="36">
        <f>SUM(F349:F358)</f>
        <v>135000</v>
      </c>
      <c r="G348" s="36">
        <f t="shared" ref="G348:K348" si="56">SUM(G349:G358)</f>
        <v>0</v>
      </c>
      <c r="H348" s="36">
        <f t="shared" si="56"/>
        <v>0</v>
      </c>
      <c r="I348" s="36">
        <f t="shared" si="56"/>
        <v>40000</v>
      </c>
      <c r="J348" s="36">
        <f t="shared" si="56"/>
        <v>0</v>
      </c>
      <c r="K348" s="36">
        <f t="shared" si="56"/>
        <v>0</v>
      </c>
      <c r="L348" s="33">
        <f>ROW()</f>
        <v>348</v>
      </c>
      <c r="M348" s="229"/>
    </row>
    <row r="349" spans="1:13" ht="12" customHeight="1">
      <c r="A349" s="37" t="str">
        <f t="array" ref="A349:A358">IFERROR(INDEX(КБК!E4:E1335,SMALL(IF((($D$348=КБК!F4:F1335)*($C$348=КБК!G4:G1335)*(NOT(ISERR(SEARCH($L$1,КБК!D4:D1335))))),ROW(КБК!E4:E1335)-3,""),ROW()-$L$348)),"")</f>
        <v>Доходы 000000131.244.0</v>
      </c>
      <c r="B349" s="69" t="str">
        <f t="array" ref="B349:B358">IFERROR(INDEX(КБК!H4:H1335,SMALL(IF((($D$348=КБК!F4:F1335)*($C$348=КБК!G4:G1335)*(NOT(ISERR(SEARCH($L$1,КБК!D4:D1335))))),ROW(КБК!E4:E1335)-3,""),ROW()-$L$348)),"")</f>
        <v>1102</v>
      </c>
      <c r="C349" s="35">
        <v>244</v>
      </c>
      <c r="D349" s="45">
        <v>349</v>
      </c>
      <c r="E349" s="36">
        <f t="shared" si="47"/>
        <v>40000</v>
      </c>
      <c r="F349" s="60"/>
      <c r="G349" s="60"/>
      <c r="H349" s="60"/>
      <c r="I349" s="60">
        <v>40000</v>
      </c>
      <c r="J349" s="60"/>
      <c r="K349" s="60"/>
      <c r="L349" s="33"/>
      <c r="M349" s="229"/>
    </row>
    <row r="350" spans="1:13" ht="12" customHeight="1">
      <c r="A350" s="37" t="str">
        <v>спорт 113038759.244.0</v>
      </c>
      <c r="B350" s="69" t="str">
        <v>1102</v>
      </c>
      <c r="C350" s="35">
        <v>244</v>
      </c>
      <c r="D350" s="45">
        <v>349</v>
      </c>
      <c r="E350" s="36">
        <f t="shared" si="47"/>
        <v>135000</v>
      </c>
      <c r="F350" s="60">
        <v>135000</v>
      </c>
      <c r="G350" s="60"/>
      <c r="H350" s="60"/>
      <c r="I350" s="60"/>
      <c r="J350" s="60"/>
      <c r="K350" s="60"/>
      <c r="L350" s="33"/>
      <c r="M350" s="229"/>
    </row>
    <row r="351" spans="1:13" ht="12" customHeight="1">
      <c r="A351" s="37" t="str">
        <v/>
      </c>
      <c r="B351" s="69" t="str">
        <v/>
      </c>
      <c r="C351" s="35">
        <v>244</v>
      </c>
      <c r="D351" s="45">
        <v>349</v>
      </c>
      <c r="E351" s="36">
        <f t="shared" si="47"/>
        <v>0</v>
      </c>
      <c r="F351" s="60"/>
      <c r="G351" s="60"/>
      <c r="H351" s="60"/>
      <c r="I351" s="60"/>
      <c r="J351" s="60"/>
      <c r="K351" s="60"/>
      <c r="L351" s="33"/>
      <c r="M351" s="229"/>
    </row>
    <row r="352" spans="1:13" ht="12" customHeight="1">
      <c r="A352" s="37" t="str">
        <v/>
      </c>
      <c r="B352" s="69" t="str">
        <v/>
      </c>
      <c r="C352" s="35">
        <v>244</v>
      </c>
      <c r="D352" s="45">
        <v>349</v>
      </c>
      <c r="E352" s="36">
        <f t="shared" si="47"/>
        <v>0</v>
      </c>
      <c r="F352" s="60"/>
      <c r="G352" s="60"/>
      <c r="H352" s="60"/>
      <c r="I352" s="60"/>
      <c r="J352" s="60"/>
      <c r="K352" s="60"/>
      <c r="L352" s="33"/>
      <c r="M352" s="229"/>
    </row>
    <row r="353" spans="1:13" ht="12" customHeight="1">
      <c r="A353" s="37" t="str">
        <v/>
      </c>
      <c r="B353" s="69" t="str">
        <v/>
      </c>
      <c r="C353" s="35">
        <v>244</v>
      </c>
      <c r="D353" s="45">
        <v>349</v>
      </c>
      <c r="E353" s="36">
        <f t="shared" si="47"/>
        <v>0</v>
      </c>
      <c r="F353" s="60"/>
      <c r="G353" s="60"/>
      <c r="H353" s="60"/>
      <c r="I353" s="60"/>
      <c r="J353" s="60"/>
      <c r="K353" s="60"/>
      <c r="L353" s="33"/>
      <c r="M353" s="229"/>
    </row>
    <row r="354" spans="1:13" ht="12" customHeight="1">
      <c r="A354" s="37" t="str">
        <v/>
      </c>
      <c r="B354" s="69" t="str">
        <v/>
      </c>
      <c r="C354" s="35">
        <v>244</v>
      </c>
      <c r="D354" s="45">
        <v>349</v>
      </c>
      <c r="E354" s="36">
        <f t="shared" si="47"/>
        <v>0</v>
      </c>
      <c r="F354" s="60"/>
      <c r="G354" s="60"/>
      <c r="H354" s="60"/>
      <c r="I354" s="60"/>
      <c r="J354" s="60"/>
      <c r="K354" s="60"/>
      <c r="L354" s="33"/>
      <c r="M354" s="229"/>
    </row>
    <row r="355" spans="1:13" ht="12" customHeight="1">
      <c r="A355" s="37" t="str">
        <v/>
      </c>
      <c r="B355" s="69" t="str">
        <v/>
      </c>
      <c r="C355" s="35">
        <v>244</v>
      </c>
      <c r="D355" s="45">
        <v>349</v>
      </c>
      <c r="E355" s="36">
        <f t="shared" si="47"/>
        <v>0</v>
      </c>
      <c r="F355" s="60"/>
      <c r="G355" s="60"/>
      <c r="H355" s="60"/>
      <c r="I355" s="60"/>
      <c r="J355" s="60"/>
      <c r="K355" s="60"/>
      <c r="L355" s="33"/>
      <c r="M355" s="229"/>
    </row>
    <row r="356" spans="1:13" ht="12" customHeight="1">
      <c r="A356" s="37" t="str">
        <v/>
      </c>
      <c r="B356" s="69" t="str">
        <v/>
      </c>
      <c r="C356" s="35">
        <v>244</v>
      </c>
      <c r="D356" s="45">
        <v>349</v>
      </c>
      <c r="E356" s="36">
        <f t="shared" si="47"/>
        <v>0</v>
      </c>
      <c r="F356" s="60"/>
      <c r="G356" s="60"/>
      <c r="H356" s="60"/>
      <c r="I356" s="60"/>
      <c r="J356" s="60"/>
      <c r="K356" s="60"/>
      <c r="L356" s="33"/>
      <c r="M356" s="229"/>
    </row>
    <row r="357" spans="1:13" ht="12" customHeight="1">
      <c r="A357" s="37" t="str">
        <v/>
      </c>
      <c r="B357" s="69" t="str">
        <v/>
      </c>
      <c r="C357" s="35">
        <v>244</v>
      </c>
      <c r="D357" s="45">
        <v>349</v>
      </c>
      <c r="E357" s="36">
        <f t="shared" si="47"/>
        <v>0</v>
      </c>
      <c r="F357" s="60"/>
      <c r="G357" s="60"/>
      <c r="H357" s="60"/>
      <c r="I357" s="60"/>
      <c r="J357" s="60"/>
      <c r="K357" s="60"/>
      <c r="L357" s="33"/>
      <c r="M357" s="229"/>
    </row>
    <row r="358" spans="1:13" ht="12" customHeight="1">
      <c r="A358" s="37" t="str">
        <v/>
      </c>
      <c r="B358" s="69" t="str">
        <v/>
      </c>
      <c r="C358" s="35">
        <v>244</v>
      </c>
      <c r="D358" s="45">
        <v>349</v>
      </c>
      <c r="E358" s="36">
        <f t="shared" si="47"/>
        <v>0</v>
      </c>
      <c r="F358" s="60"/>
      <c r="G358" s="60"/>
      <c r="H358" s="60"/>
      <c r="I358" s="60"/>
      <c r="J358" s="60"/>
      <c r="K358" s="60"/>
      <c r="L358" s="33"/>
      <c r="M358" s="229"/>
    </row>
    <row r="359" spans="1:13" ht="12" customHeight="1">
      <c r="A359" s="148" t="s">
        <v>921</v>
      </c>
      <c r="B359" s="69" t="s">
        <v>670</v>
      </c>
      <c r="C359" s="35">
        <v>244</v>
      </c>
      <c r="D359" s="45">
        <v>350</v>
      </c>
      <c r="E359" s="36">
        <f t="shared" si="47"/>
        <v>54000</v>
      </c>
      <c r="F359" s="36">
        <f>F363+F360</f>
        <v>54000</v>
      </c>
      <c r="G359" s="36">
        <f t="shared" ref="G359:K359" si="57">G363+G360</f>
        <v>0</v>
      </c>
      <c r="H359" s="36">
        <f t="shared" si="57"/>
        <v>0</v>
      </c>
      <c r="I359" s="36">
        <f t="shared" si="57"/>
        <v>0</v>
      </c>
      <c r="J359" s="36">
        <f t="shared" si="57"/>
        <v>0</v>
      </c>
      <c r="K359" s="36">
        <f t="shared" si="57"/>
        <v>0</v>
      </c>
      <c r="L359" s="33"/>
      <c r="M359" s="229"/>
    </row>
    <row r="360" spans="1:13" ht="12" customHeight="1">
      <c r="A360" s="148" t="s">
        <v>931</v>
      </c>
      <c r="B360" s="69" t="s">
        <v>670</v>
      </c>
      <c r="C360" s="35">
        <v>244</v>
      </c>
      <c r="D360" s="45">
        <v>352</v>
      </c>
      <c r="E360" s="36">
        <f t="shared" si="47"/>
        <v>0</v>
      </c>
      <c r="F360" s="36">
        <f>SUM(F361:F362)</f>
        <v>0</v>
      </c>
      <c r="G360" s="36">
        <f t="shared" ref="G360:K360" si="58">SUM(G361:G362)</f>
        <v>0</v>
      </c>
      <c r="H360" s="36">
        <f t="shared" si="58"/>
        <v>0</v>
      </c>
      <c r="I360" s="36">
        <f t="shared" si="58"/>
        <v>0</v>
      </c>
      <c r="J360" s="36">
        <f t="shared" si="58"/>
        <v>0</v>
      </c>
      <c r="K360" s="36">
        <f t="shared" si="58"/>
        <v>0</v>
      </c>
      <c r="L360" s="33">
        <f>ROW()</f>
        <v>360</v>
      </c>
      <c r="M360" s="229"/>
    </row>
    <row r="361" spans="1:13" ht="12" customHeight="1">
      <c r="A361" s="37" t="str">
        <f t="array" ref="A361:A362">IFERROR(INDEX(КБК!E4:E1335,SMALL(IF((($D$360=КБК!F4:F1335)*($C$360=КБК!G4:G1335)*(NOT(ISERR(SEARCH($L$1,КБК!D4:D1335))))),ROW(КБК!E4:E1335)-3,""),ROW()-$L$360)),"")</f>
        <v/>
      </c>
      <c r="B361" s="69" t="str">
        <f t="array" ref="B361:B362">IFERROR(INDEX(КБК!H4:H1335,SMALL(IF((($D$360=КБК!F4:F1335)*($C$360=КБК!G4:G1335)*(NOT(ISERR(SEARCH($L$1,КБК!D4:D1335))))),ROW(КБК!E4:E1335)-3,""),ROW()-$L$360)),"")</f>
        <v/>
      </c>
      <c r="C361" s="35">
        <v>244</v>
      </c>
      <c r="D361" s="45">
        <v>352</v>
      </c>
      <c r="E361" s="36">
        <f t="shared" si="47"/>
        <v>0</v>
      </c>
      <c r="F361" s="60"/>
      <c r="G361" s="60"/>
      <c r="H361" s="60"/>
      <c r="I361" s="60"/>
      <c r="J361" s="60"/>
      <c r="K361" s="60"/>
      <c r="L361" s="33"/>
      <c r="M361" s="229"/>
    </row>
    <row r="362" spans="1:13" ht="12" customHeight="1">
      <c r="A362" s="37" t="str">
        <v/>
      </c>
      <c r="B362" s="69" t="str">
        <v/>
      </c>
      <c r="C362" s="35">
        <v>244</v>
      </c>
      <c r="D362" s="45">
        <v>352</v>
      </c>
      <c r="E362" s="36">
        <f t="shared" si="47"/>
        <v>0</v>
      </c>
      <c r="F362" s="60"/>
      <c r="G362" s="60"/>
      <c r="H362" s="60"/>
      <c r="I362" s="60"/>
      <c r="J362" s="60"/>
      <c r="K362" s="60"/>
      <c r="L362" s="33"/>
      <c r="M362" s="229"/>
    </row>
    <row r="363" spans="1:13" ht="12" customHeight="1">
      <c r="A363" s="148" t="s">
        <v>932</v>
      </c>
      <c r="B363" s="69" t="s">
        <v>670</v>
      </c>
      <c r="C363" s="35">
        <v>244</v>
      </c>
      <c r="D363" s="45">
        <v>353</v>
      </c>
      <c r="E363" s="36">
        <f t="shared" si="47"/>
        <v>54000</v>
      </c>
      <c r="F363" s="60">
        <f>SUM(F364:F365)</f>
        <v>54000</v>
      </c>
      <c r="G363" s="60">
        <f t="shared" ref="G363:K363" si="59">SUM(G364:G365)</f>
        <v>0</v>
      </c>
      <c r="H363" s="60">
        <f t="shared" si="59"/>
        <v>0</v>
      </c>
      <c r="I363" s="60">
        <f t="shared" si="59"/>
        <v>0</v>
      </c>
      <c r="J363" s="60">
        <f t="shared" si="59"/>
        <v>0</v>
      </c>
      <c r="K363" s="60">
        <f t="shared" si="59"/>
        <v>0</v>
      </c>
      <c r="L363" s="33">
        <f>ROW()</f>
        <v>363</v>
      </c>
      <c r="M363" s="229"/>
    </row>
    <row r="364" spans="1:13" ht="12" customHeight="1">
      <c r="A364" s="37" t="str">
        <f t="array" ref="A364:A365">IFERROR(INDEX(КБК!E4:E1335,SMALL(IF((($D$363=КБК!F4:F1335)*($C$363=КБК!G4:G1335)*(NOT(ISERR(SEARCH($L$1,КБК!D4:D1335))))),ROW(КБК!E4:E1335)-3,""),ROW()-$L$363)),"")</f>
        <v>спорт 113038759.244.0</v>
      </c>
      <c r="B364" s="69">
        <f t="array" ref="B364:B365">IFERROR(INDEX(КБК!H4:H1335,SMALL(IF((($D$363=КБК!F4:F1335)*($C$363=КБК!G4:G1335)*(NOT(ISERR(SEARCH($L$1,КБК!D4:D1335))))),ROW(КБК!E4:E1335)-3,""),ROW()-$L$363)),"")</f>
        <v>1102</v>
      </c>
      <c r="C364" s="35">
        <v>244</v>
      </c>
      <c r="D364" s="45">
        <v>353</v>
      </c>
      <c r="E364" s="36">
        <f t="shared" si="47"/>
        <v>54000</v>
      </c>
      <c r="F364" s="60">
        <v>54000</v>
      </c>
      <c r="G364" s="60"/>
      <c r="H364" s="60"/>
      <c r="I364" s="60"/>
      <c r="J364" s="60"/>
      <c r="K364" s="60"/>
      <c r="L364" s="33"/>
      <c r="M364" s="229"/>
    </row>
    <row r="365" spans="1:13" ht="12" customHeight="1">
      <c r="A365" s="37" t="str">
        <v/>
      </c>
      <c r="B365" s="69" t="str">
        <v/>
      </c>
      <c r="C365" s="35">
        <v>244</v>
      </c>
      <c r="D365" s="45">
        <v>353</v>
      </c>
      <c r="E365" s="36">
        <f t="shared" si="47"/>
        <v>0</v>
      </c>
      <c r="F365" s="60"/>
      <c r="G365" s="60"/>
      <c r="H365" s="60"/>
      <c r="I365" s="60"/>
      <c r="J365" s="60"/>
      <c r="K365" s="60"/>
      <c r="L365" s="33"/>
      <c r="M365" s="229"/>
    </row>
    <row r="366" spans="1:13" ht="12" customHeight="1">
      <c r="A366" s="34" t="s">
        <v>321</v>
      </c>
      <c r="B366" s="69" t="s">
        <v>670</v>
      </c>
      <c r="C366" s="35">
        <v>0</v>
      </c>
      <c r="D366" s="35">
        <v>0</v>
      </c>
      <c r="E366" s="36">
        <f t="shared" si="47"/>
        <v>0</v>
      </c>
      <c r="F366" s="36">
        <f t="shared" ref="F366:K366" si="60">SUM(F367:F368)</f>
        <v>0</v>
      </c>
      <c r="G366" s="36">
        <f t="shared" si="60"/>
        <v>0</v>
      </c>
      <c r="H366" s="36">
        <f t="shared" si="60"/>
        <v>0</v>
      </c>
      <c r="I366" s="36">
        <f t="shared" si="60"/>
        <v>0</v>
      </c>
      <c r="J366" s="36">
        <f t="shared" si="60"/>
        <v>0</v>
      </c>
      <c r="K366" s="36">
        <f t="shared" si="60"/>
        <v>0</v>
      </c>
      <c r="L366" s="33">
        <f>ROW()</f>
        <v>366</v>
      </c>
      <c r="M366" s="229"/>
    </row>
    <row r="367" spans="1:13" ht="12" customHeight="1">
      <c r="A367" s="37" t="s">
        <v>323</v>
      </c>
      <c r="B367" s="69" t="s">
        <v>670</v>
      </c>
      <c r="C367" s="35">
        <v>0</v>
      </c>
      <c r="D367" s="35">
        <v>0</v>
      </c>
      <c r="E367" s="36">
        <f t="shared" si="47"/>
        <v>0</v>
      </c>
      <c r="F367" s="60"/>
      <c r="G367" s="60"/>
      <c r="H367" s="60"/>
      <c r="I367" s="60"/>
      <c r="J367" s="60"/>
      <c r="K367" s="60"/>
      <c r="L367" s="33"/>
      <c r="M367" s="229"/>
    </row>
    <row r="368" spans="1:13" ht="12" customHeight="1">
      <c r="A368" s="37" t="s">
        <v>324</v>
      </c>
      <c r="B368" s="69" t="s">
        <v>670</v>
      </c>
      <c r="C368" s="35">
        <v>0</v>
      </c>
      <c r="D368" s="35">
        <v>0</v>
      </c>
      <c r="E368" s="36">
        <f t="shared" si="47"/>
        <v>0</v>
      </c>
      <c r="F368" s="60"/>
      <c r="G368" s="60"/>
      <c r="H368" s="60"/>
      <c r="I368" s="60"/>
      <c r="J368" s="60"/>
      <c r="K368" s="60"/>
      <c r="L368" s="33"/>
      <c r="M368" s="229"/>
    </row>
    <row r="369" spans="1:13" ht="12" customHeight="1">
      <c r="A369" s="34" t="s">
        <v>322</v>
      </c>
      <c r="B369" s="69" t="s">
        <v>670</v>
      </c>
      <c r="C369" s="35">
        <v>0</v>
      </c>
      <c r="D369" s="35">
        <v>0</v>
      </c>
      <c r="E369" s="36">
        <f t="shared" si="47"/>
        <v>0</v>
      </c>
      <c r="F369" s="36">
        <f t="shared" ref="F369:K369" si="61">SUM(F370:F371)</f>
        <v>0</v>
      </c>
      <c r="G369" s="36">
        <f t="shared" si="61"/>
        <v>0</v>
      </c>
      <c r="H369" s="36">
        <f t="shared" si="61"/>
        <v>0</v>
      </c>
      <c r="I369" s="36">
        <f t="shared" si="61"/>
        <v>0</v>
      </c>
      <c r="J369" s="36">
        <f t="shared" si="61"/>
        <v>0</v>
      </c>
      <c r="K369" s="36">
        <f t="shared" si="61"/>
        <v>0</v>
      </c>
      <c r="L369" s="33">
        <f>ROW()</f>
        <v>369</v>
      </c>
      <c r="M369" s="229"/>
    </row>
    <row r="370" spans="1:13" ht="12" customHeight="1">
      <c r="A370" s="37" t="s">
        <v>325</v>
      </c>
      <c r="B370" s="69" t="s">
        <v>670</v>
      </c>
      <c r="C370" s="35">
        <v>0</v>
      </c>
      <c r="D370" s="35">
        <v>0</v>
      </c>
      <c r="E370" s="36">
        <f t="shared" si="47"/>
        <v>0</v>
      </c>
      <c r="F370" s="60"/>
      <c r="G370" s="60"/>
      <c r="H370" s="60"/>
      <c r="I370" s="60"/>
      <c r="J370" s="60"/>
      <c r="K370" s="60"/>
      <c r="L370" s="33"/>
      <c r="M370" s="229"/>
    </row>
    <row r="371" spans="1:13" ht="12" customHeight="1">
      <c r="A371" s="37" t="s">
        <v>326</v>
      </c>
      <c r="B371" s="69" t="s">
        <v>670</v>
      </c>
      <c r="C371" s="35">
        <v>0</v>
      </c>
      <c r="D371" s="35">
        <v>0</v>
      </c>
      <c r="E371" s="36">
        <f t="shared" si="47"/>
        <v>0</v>
      </c>
      <c r="F371" s="60"/>
      <c r="G371" s="60"/>
      <c r="H371" s="60"/>
      <c r="I371" s="60"/>
      <c r="J371" s="60"/>
      <c r="K371" s="60"/>
      <c r="L371" s="33"/>
      <c r="M371" s="229"/>
    </row>
    <row r="372" spans="1:13" ht="12" customHeight="1">
      <c r="A372" s="34" t="s">
        <v>7</v>
      </c>
      <c r="B372" s="69" t="s">
        <v>670</v>
      </c>
      <c r="C372" s="35">
        <v>510</v>
      </c>
      <c r="D372" s="35">
        <v>510</v>
      </c>
      <c r="E372" s="36">
        <f>SUM(F372:K372)</f>
        <v>73829.070000000007</v>
      </c>
      <c r="F372" s="36">
        <f>SUM(F373:F390)</f>
        <v>420.56</v>
      </c>
      <c r="G372" s="36">
        <f>SUM(G373:G390)</f>
        <v>0</v>
      </c>
      <c r="H372" s="36">
        <f>SUM(H373:H390)</f>
        <v>0</v>
      </c>
      <c r="I372" s="36">
        <f>SUM(I373:I390)</f>
        <v>73408.509999999995</v>
      </c>
      <c r="J372" s="36">
        <f>SUM(J373:J390)</f>
        <v>0</v>
      </c>
      <c r="K372" s="36">
        <f>SUM(K373:K374)+SUM(K376:K390)</f>
        <v>0</v>
      </c>
      <c r="L372" s="33">
        <f>ROW()</f>
        <v>372</v>
      </c>
      <c r="M372" s="229"/>
    </row>
    <row r="373" spans="1:13" ht="12" customHeight="1">
      <c r="A373" s="37" t="str">
        <f t="array" ref="A373:A390">IFERROR(INDEX(КБК!E4:E1335,SMALL(IF((($D$372=КБК!F4:F1335)*($C$372=КБК!G4:G1335)*(NOT(ISERR(SEARCH($L$1,КБК!D4:D1335))))),ROW(КБК!E4:E1335)-3,""),ROW()-$L$372)),"")</f>
        <v>Аренда 000000121.510.0</v>
      </c>
      <c r="B373" s="69"/>
      <c r="C373" s="35">
        <v>510</v>
      </c>
      <c r="D373" s="35">
        <v>510</v>
      </c>
      <c r="E373" s="36">
        <f t="shared" ref="E373:E390" si="62">SUM(F373:K373)</f>
        <v>1502.83</v>
      </c>
      <c r="F373" s="60"/>
      <c r="G373" s="60"/>
      <c r="H373" s="60"/>
      <c r="I373" s="60">
        <v>1502.83</v>
      </c>
      <c r="J373" s="60"/>
      <c r="K373" s="60"/>
      <c r="L373" s="33"/>
      <c r="M373" s="229"/>
    </row>
    <row r="374" spans="1:13" ht="12" customHeight="1">
      <c r="A374" s="37" t="str">
        <v>Доходы 000000131.510.0</v>
      </c>
      <c r="B374" s="69"/>
      <c r="C374" s="35">
        <v>510</v>
      </c>
      <c r="D374" s="35">
        <v>510</v>
      </c>
      <c r="E374" s="36">
        <f t="shared" si="62"/>
        <v>71905.679999999993</v>
      </c>
      <c r="F374" s="60"/>
      <c r="G374" s="60"/>
      <c r="H374" s="60"/>
      <c r="I374" s="60">
        <v>71905.679999999993</v>
      </c>
      <c r="J374" s="60"/>
      <c r="K374" s="60"/>
      <c r="L374" s="33"/>
      <c r="M374" s="229"/>
    </row>
    <row r="375" spans="1:13" ht="12" customHeight="1">
      <c r="A375" s="37" t="str">
        <v>Временно 000000003.510.0</v>
      </c>
      <c r="B375" s="69"/>
      <c r="C375" s="35">
        <v>510</v>
      </c>
      <c r="D375" s="35">
        <v>510</v>
      </c>
      <c r="E375" s="36">
        <f>SUM(F375:I375)</f>
        <v>0</v>
      </c>
      <c r="F375" s="60"/>
      <c r="G375" s="60"/>
      <c r="H375" s="60"/>
      <c r="I375" s="60"/>
      <c r="J375" s="60"/>
      <c r="K375" s="60"/>
      <c r="L375" s="33"/>
      <c r="M375" s="229"/>
    </row>
    <row r="376" spans="1:13" ht="12" customHeight="1">
      <c r="A376" s="37" t="str">
        <v>Спонсор 000000189.510.0</v>
      </c>
      <c r="B376" s="69"/>
      <c r="C376" s="35">
        <v>510</v>
      </c>
      <c r="D376" s="35">
        <v>510</v>
      </c>
      <c r="E376" s="36">
        <f t="shared" si="62"/>
        <v>0</v>
      </c>
      <c r="F376" s="60"/>
      <c r="G376" s="60"/>
      <c r="H376" s="60"/>
      <c r="I376" s="60"/>
      <c r="J376" s="60"/>
      <c r="K376" s="60"/>
      <c r="L376" s="33"/>
      <c r="M376" s="229"/>
    </row>
    <row r="377" spans="1:13" ht="12" customHeight="1">
      <c r="A377" s="37" t="str">
        <v>спорт 113038759.510.0</v>
      </c>
      <c r="B377" s="69"/>
      <c r="C377" s="35">
        <v>510</v>
      </c>
      <c r="D377" s="35">
        <v>510</v>
      </c>
      <c r="E377" s="36">
        <f t="shared" si="62"/>
        <v>420.56</v>
      </c>
      <c r="F377" s="60">
        <v>420.56</v>
      </c>
      <c r="G377" s="60"/>
      <c r="H377" s="60"/>
      <c r="I377" s="60"/>
      <c r="J377" s="60"/>
      <c r="K377" s="60"/>
      <c r="L377" s="33"/>
      <c r="M377" s="229"/>
    </row>
    <row r="378" spans="1:13" ht="12" customHeight="1">
      <c r="A378" s="37" t="str">
        <v>спорт з/п 11303S209.510.0</v>
      </c>
      <c r="B378" s="69"/>
      <c r="C378" s="35">
        <v>510</v>
      </c>
      <c r="D378" s="35">
        <v>510</v>
      </c>
      <c r="E378" s="36">
        <f t="shared" si="62"/>
        <v>0</v>
      </c>
      <c r="F378" s="60"/>
      <c r="G378" s="60"/>
      <c r="H378" s="60"/>
      <c r="I378" s="60"/>
      <c r="J378" s="60"/>
      <c r="K378" s="60"/>
      <c r="L378" s="33"/>
      <c r="M378" s="229"/>
    </row>
    <row r="379" spans="1:13" ht="12" customHeight="1">
      <c r="A379" s="37" t="str">
        <v/>
      </c>
      <c r="B379" s="69"/>
      <c r="C379" s="35">
        <v>510</v>
      </c>
      <c r="D379" s="35">
        <v>510</v>
      </c>
      <c r="E379" s="36">
        <f t="shared" si="62"/>
        <v>0</v>
      </c>
      <c r="F379" s="60"/>
      <c r="G379" s="60"/>
      <c r="H379" s="60"/>
      <c r="I379" s="60"/>
      <c r="J379" s="60"/>
      <c r="K379" s="60"/>
      <c r="L379" s="33"/>
      <c r="M379" s="229"/>
    </row>
    <row r="380" spans="1:13" ht="12" customHeight="1">
      <c r="A380" s="37" t="str">
        <v/>
      </c>
      <c r="B380" s="69"/>
      <c r="C380" s="35">
        <v>510</v>
      </c>
      <c r="D380" s="35">
        <v>510</v>
      </c>
      <c r="E380" s="36">
        <f t="shared" si="62"/>
        <v>0</v>
      </c>
      <c r="F380" s="60"/>
      <c r="G380" s="60"/>
      <c r="H380" s="60"/>
      <c r="I380" s="60"/>
      <c r="J380" s="60"/>
      <c r="K380" s="60"/>
      <c r="L380" s="33"/>
      <c r="M380" s="229"/>
    </row>
    <row r="381" spans="1:13" ht="12" customHeight="1">
      <c r="A381" s="37" t="str">
        <v/>
      </c>
      <c r="B381" s="69"/>
      <c r="C381" s="35">
        <v>510</v>
      </c>
      <c r="D381" s="35">
        <v>510</v>
      </c>
      <c r="E381" s="36">
        <f t="shared" si="62"/>
        <v>0</v>
      </c>
      <c r="F381" s="60"/>
      <c r="G381" s="60"/>
      <c r="H381" s="60"/>
      <c r="I381" s="60"/>
      <c r="J381" s="60"/>
      <c r="K381" s="60"/>
      <c r="L381" s="33"/>
      <c r="M381" s="229"/>
    </row>
    <row r="382" spans="1:13" ht="12" customHeight="1">
      <c r="A382" s="37" t="str">
        <v/>
      </c>
      <c r="B382" s="69"/>
      <c r="C382" s="35">
        <v>510</v>
      </c>
      <c r="D382" s="35">
        <v>510</v>
      </c>
      <c r="E382" s="36">
        <f t="shared" si="62"/>
        <v>0</v>
      </c>
      <c r="F382" s="60"/>
      <c r="G382" s="60"/>
      <c r="H382" s="60"/>
      <c r="I382" s="60"/>
      <c r="J382" s="60"/>
      <c r="K382" s="60"/>
      <c r="L382" s="33"/>
      <c r="M382" s="229"/>
    </row>
    <row r="383" spans="1:13" ht="12" customHeight="1">
      <c r="A383" s="37" t="str">
        <v/>
      </c>
      <c r="B383" s="69"/>
      <c r="C383" s="35">
        <v>510</v>
      </c>
      <c r="D383" s="35">
        <v>510</v>
      </c>
      <c r="E383" s="36">
        <f t="shared" si="62"/>
        <v>0</v>
      </c>
      <c r="F383" s="60"/>
      <c r="G383" s="60"/>
      <c r="H383" s="60"/>
      <c r="I383" s="60"/>
      <c r="J383" s="60"/>
      <c r="K383" s="60"/>
      <c r="L383" s="33"/>
      <c r="M383" s="229"/>
    </row>
    <row r="384" spans="1:13" ht="12" customHeight="1">
      <c r="A384" s="37" t="str">
        <v/>
      </c>
      <c r="B384" s="69"/>
      <c r="C384" s="35">
        <v>510</v>
      </c>
      <c r="D384" s="35">
        <v>510</v>
      </c>
      <c r="E384" s="36">
        <f t="shared" si="62"/>
        <v>0</v>
      </c>
      <c r="F384" s="60"/>
      <c r="G384" s="60"/>
      <c r="H384" s="60"/>
      <c r="I384" s="60"/>
      <c r="J384" s="60"/>
      <c r="K384" s="60"/>
      <c r="L384" s="33"/>
      <c r="M384" s="229"/>
    </row>
    <row r="385" spans="1:13" ht="12" customHeight="1">
      <c r="A385" s="37" t="str">
        <v/>
      </c>
      <c r="B385" s="69"/>
      <c r="C385" s="35">
        <v>510</v>
      </c>
      <c r="D385" s="35">
        <v>510</v>
      </c>
      <c r="E385" s="36">
        <f t="shared" si="62"/>
        <v>0</v>
      </c>
      <c r="F385" s="60"/>
      <c r="G385" s="60"/>
      <c r="H385" s="60"/>
      <c r="I385" s="60"/>
      <c r="J385" s="60"/>
      <c r="K385" s="60"/>
      <c r="L385" s="33"/>
      <c r="M385" s="229"/>
    </row>
    <row r="386" spans="1:13" ht="12" customHeight="1">
      <c r="A386" s="37" t="str">
        <v/>
      </c>
      <c r="B386" s="69"/>
      <c r="C386" s="35">
        <v>510</v>
      </c>
      <c r="D386" s="35">
        <v>510</v>
      </c>
      <c r="E386" s="36">
        <f t="shared" si="62"/>
        <v>0</v>
      </c>
      <c r="F386" s="60"/>
      <c r="G386" s="60"/>
      <c r="H386" s="60"/>
      <c r="I386" s="60"/>
      <c r="J386" s="60"/>
      <c r="K386" s="60"/>
      <c r="L386" s="33"/>
      <c r="M386" s="229"/>
    </row>
    <row r="387" spans="1:13" ht="12" customHeight="1">
      <c r="A387" s="37" t="str">
        <v/>
      </c>
      <c r="B387" s="69"/>
      <c r="C387" s="35">
        <v>510</v>
      </c>
      <c r="D387" s="35">
        <v>510</v>
      </c>
      <c r="E387" s="36">
        <f t="shared" si="62"/>
        <v>0</v>
      </c>
      <c r="F387" s="60"/>
      <c r="G387" s="60"/>
      <c r="H387" s="60"/>
      <c r="I387" s="60"/>
      <c r="J387" s="60"/>
      <c r="K387" s="60"/>
      <c r="L387" s="33"/>
      <c r="M387" s="229"/>
    </row>
    <row r="388" spans="1:13" ht="12" customHeight="1">
      <c r="A388" s="37" t="str">
        <v/>
      </c>
      <c r="B388" s="69"/>
      <c r="C388" s="35">
        <v>510</v>
      </c>
      <c r="D388" s="35">
        <v>510</v>
      </c>
      <c r="E388" s="36">
        <f t="shared" si="62"/>
        <v>0</v>
      </c>
      <c r="F388" s="60"/>
      <c r="G388" s="60"/>
      <c r="H388" s="60"/>
      <c r="I388" s="60"/>
      <c r="J388" s="60"/>
      <c r="K388" s="60"/>
      <c r="L388" s="33"/>
      <c r="M388" s="229"/>
    </row>
    <row r="389" spans="1:13" ht="12" customHeight="1">
      <c r="A389" s="37" t="str">
        <v/>
      </c>
      <c r="B389" s="69"/>
      <c r="C389" s="35">
        <v>510</v>
      </c>
      <c r="D389" s="35">
        <v>510</v>
      </c>
      <c r="E389" s="36">
        <f t="shared" si="62"/>
        <v>0</v>
      </c>
      <c r="F389" s="60"/>
      <c r="G389" s="60"/>
      <c r="H389" s="60"/>
      <c r="I389" s="60"/>
      <c r="J389" s="60"/>
      <c r="K389" s="60"/>
      <c r="L389" s="33"/>
      <c r="M389" s="229"/>
    </row>
    <row r="390" spans="1:13" ht="12" customHeight="1">
      <c r="A390" s="37" t="str">
        <v/>
      </c>
      <c r="B390" s="69"/>
      <c r="C390" s="35">
        <v>510</v>
      </c>
      <c r="D390" s="35">
        <v>510</v>
      </c>
      <c r="E390" s="36">
        <f t="shared" si="62"/>
        <v>0</v>
      </c>
      <c r="F390" s="60"/>
      <c r="G390" s="60"/>
      <c r="H390" s="60"/>
      <c r="I390" s="60"/>
      <c r="J390" s="60"/>
      <c r="K390" s="60"/>
      <c r="L390" s="33"/>
      <c r="M390" s="229"/>
    </row>
    <row r="391" spans="1:13" ht="12" customHeight="1">
      <c r="A391" s="34" t="s">
        <v>8</v>
      </c>
      <c r="B391" s="69" t="s">
        <v>670</v>
      </c>
      <c r="C391" s="35">
        <v>610</v>
      </c>
      <c r="D391" s="35">
        <v>610</v>
      </c>
      <c r="E391" s="36">
        <f>E372+E6-E40+K375-K392</f>
        <v>0</v>
      </c>
      <c r="F391" s="36">
        <f t="shared" ref="F391:K391" si="63">F372+F6-F40+F366-F369</f>
        <v>0</v>
      </c>
      <c r="G391" s="36">
        <f t="shared" si="63"/>
        <v>0</v>
      </c>
      <c r="H391" s="36">
        <f t="shared" si="63"/>
        <v>0</v>
      </c>
      <c r="I391" s="36">
        <f t="shared" si="63"/>
        <v>0</v>
      </c>
      <c r="J391" s="36">
        <f t="shared" si="63"/>
        <v>0</v>
      </c>
      <c r="K391" s="36">
        <f t="shared" si="63"/>
        <v>0</v>
      </c>
      <c r="L391" s="33">
        <f>ROW()</f>
        <v>391</v>
      </c>
      <c r="M391" s="229"/>
    </row>
    <row r="392" spans="1:13" ht="12" customHeight="1">
      <c r="A392" s="37" t="str">
        <f t="array" ref="A392">IFERROR(INDEX(КБК!E4:E1335,SMALL(IF((($D$392=КБК!F4:F1335)*($C$392=КБК!G4:G1335)*(NOT(ISERR(SEARCH($L$1,КБК!D4:D1335))))),ROW(КБК!E4:E1335)-3,""),ROW()-$L$391)),"")</f>
        <v>Временно 000000003.610.0</v>
      </c>
      <c r="B392" s="69" t="str">
        <f t="array" ref="B392">IFERROR(INDEX(КБК!H4:H1335,SMALL(IF((($D$392=КБК!F4:F1335)*($C$392=КБК!G4:G1335)*(NOT(ISERR(SEARCH($L$1,КБК!D4:D1335))))),ROW(КБК!E4:E1335)-3,""),ROW()-$L$391)),"")</f>
        <v>1102</v>
      </c>
      <c r="C392" s="35">
        <v>610</v>
      </c>
      <c r="D392" s="35">
        <v>610</v>
      </c>
      <c r="E392" s="36">
        <f>I392</f>
        <v>0</v>
      </c>
      <c r="F392" s="36"/>
      <c r="G392" s="36"/>
      <c r="H392" s="36"/>
      <c r="I392" s="36">
        <f>I375+K375-K392</f>
        <v>0</v>
      </c>
      <c r="J392" s="36"/>
      <c r="K392" s="60"/>
      <c r="L392" s="33"/>
      <c r="M392" s="229"/>
    </row>
    <row r="393" spans="1:13" ht="12" customHeight="1">
      <c r="A393" s="376" t="str">
        <f>L2</f>
        <v/>
      </c>
      <c r="B393" s="377"/>
      <c r="C393" s="377"/>
      <c r="D393" s="377"/>
      <c r="E393" s="358" t="str">
        <f>IFERROR(INDEX(учреждения!$P$16:$P$66,MATCH(ТИТУЛ!$CO$18,учреждения!$E$16:$E$66,0)),"")</f>
        <v>Директор</v>
      </c>
      <c r="F393" s="359"/>
      <c r="G393" s="370" t="str">
        <f>IF(OR(L2="НЕ ВЕРНО",L3="НЕ ЗАПОЛНЕНО"),"НЕТ ПОДПИСИ","")</f>
        <v/>
      </c>
      <c r="H393" s="371"/>
      <c r="I393" s="149"/>
      <c r="J393" s="149"/>
      <c r="K393" s="149"/>
      <c r="L393" s="33"/>
      <c r="M393" s="229"/>
    </row>
    <row r="394" spans="1:13" ht="12" customHeight="1">
      <c r="A394" s="378"/>
      <c r="B394" s="378"/>
      <c r="C394" s="378"/>
      <c r="D394" s="378"/>
      <c r="E394" s="243"/>
      <c r="F394" s="243"/>
      <c r="G394" s="372"/>
      <c r="H394" s="372"/>
      <c r="I394" s="62" t="str">
        <f>IFERROR(INDEX(учреждения!$Q$16:$Q$66,MATCH(ТИТУЛ!$CO$18,учреждения!$E$16:$E$66,0)),"")</f>
        <v>Габдулин Шамиль Раульевич</v>
      </c>
      <c r="J394" s="232"/>
      <c r="K394" s="232"/>
      <c r="L394" s="33"/>
      <c r="M394" s="229"/>
    </row>
    <row r="395" spans="1:13" ht="12" customHeight="1">
      <c r="A395" s="378"/>
      <c r="B395" s="378"/>
      <c r="C395" s="378"/>
      <c r="D395" s="378"/>
      <c r="E395" s="63"/>
      <c r="F395" s="63"/>
      <c r="G395" s="366" t="s">
        <v>327</v>
      </c>
      <c r="H395" s="367"/>
      <c r="I395" s="233"/>
      <c r="J395" s="63"/>
      <c r="K395" s="63"/>
      <c r="L395" s="33"/>
      <c r="M395" s="229"/>
    </row>
    <row r="396" spans="1:13" ht="12" customHeight="1">
      <c r="A396" s="378"/>
      <c r="B396" s="378"/>
      <c r="C396" s="378"/>
      <c r="D396" s="378"/>
      <c r="E396" s="63" t="str">
        <f>CONCATENATE(ТИТУЛ!$AN$15," ",ТИТУЛ!$AU$15," ",ТИТУЛ!$BJ$15,ТИТУЛ!$BN$15,ТИТУЛ!$BQ$15)</f>
        <v>14 января 2019 г.</v>
      </c>
      <c r="F396" s="233"/>
      <c r="G396" s="150" t="s">
        <v>291</v>
      </c>
      <c r="H396" s="233"/>
      <c r="I396" s="233"/>
      <c r="J396" s="233"/>
      <c r="K396" s="63"/>
      <c r="L396" s="33"/>
      <c r="M396" s="229"/>
    </row>
    <row r="397" spans="1:13" ht="12" customHeight="1">
      <c r="A397" s="379" t="str">
        <f>L3</f>
        <v/>
      </c>
      <c r="B397" s="379"/>
      <c r="C397" s="379"/>
      <c r="D397" s="379"/>
      <c r="E397" s="360" t="str">
        <f>IFERROR(INDEX(учреждения!$R$16:$R$66,MATCH(ТИТУЛ!$CO$18,учреждения!$E$16:$E$66,0)),"")</f>
        <v>Главный бухгалтер</v>
      </c>
      <c r="F397" s="243"/>
      <c r="G397" s="373" t="str">
        <f>IF(OR(L2="НЕ ВЕРНО",L3="НЕ ЗАПОЛНЕНО"),"НЕТ ПОДПИСИ","")</f>
        <v/>
      </c>
      <c r="H397" s="374"/>
      <c r="I397" s="233"/>
      <c r="J397" s="233"/>
      <c r="K397" s="63"/>
      <c r="L397" s="33"/>
      <c r="M397" s="229"/>
    </row>
    <row r="398" spans="1:13" ht="12" customHeight="1">
      <c r="A398" s="379"/>
      <c r="B398" s="379"/>
      <c r="C398" s="379"/>
      <c r="D398" s="379"/>
      <c r="E398" s="243"/>
      <c r="F398" s="243"/>
      <c r="G398" s="375"/>
      <c r="H398" s="375"/>
      <c r="I398" s="62" t="str">
        <f>IFERROR(INDEX(учреждения!$S$16:$S$66,MATCH(ТИТУЛ!$CO$18,учреждения!$E$16:$E$66,0)),"")</f>
        <v>Артемьева Елизавета Михайловна</v>
      </c>
      <c r="J398" s="232"/>
      <c r="K398" s="232"/>
      <c r="L398" s="33"/>
      <c r="M398" s="229"/>
    </row>
    <row r="399" spans="1:13" ht="12" customHeight="1">
      <c r="A399" s="379"/>
      <c r="B399" s="379"/>
      <c r="C399" s="379"/>
      <c r="D399" s="379"/>
      <c r="E399" s="63"/>
      <c r="F399" s="63"/>
      <c r="G399" s="366" t="s">
        <v>327</v>
      </c>
      <c r="H399" s="367"/>
      <c r="I399" s="233"/>
      <c r="J399" s="63"/>
      <c r="K399" s="63"/>
      <c r="L399" s="33"/>
      <c r="M399" s="229"/>
    </row>
    <row r="400" spans="1:13" ht="12" customHeight="1">
      <c r="A400" s="368" t="str">
        <f>ТИТУЛ!DE1</f>
        <v>показатели 14.01.2019</v>
      </c>
      <c r="B400" s="369"/>
      <c r="C400" s="369"/>
      <c r="D400" s="369"/>
      <c r="E400" s="369"/>
      <c r="F400" s="369"/>
      <c r="G400" s="369"/>
      <c r="H400" s="369"/>
      <c r="I400" s="369"/>
      <c r="J400" s="369"/>
      <c r="K400" s="369"/>
      <c r="L400" s="33"/>
      <c r="M400" s="229"/>
    </row>
    <row r="401" spans="1:10" ht="12.75" customHeight="1">
      <c r="A401" s="365"/>
      <c r="B401" s="365"/>
      <c r="C401" s="365"/>
      <c r="D401" s="365"/>
      <c r="E401" s="365"/>
      <c r="F401" s="365"/>
      <c r="G401" s="365"/>
      <c r="H401" s="365"/>
      <c r="I401" s="365"/>
      <c r="J401" s="365"/>
    </row>
    <row r="402" spans="1:10">
      <c r="A402" s="151"/>
      <c r="B402" s="152"/>
      <c r="C402" s="153"/>
      <c r="D402" s="153"/>
      <c r="E402" s="153"/>
      <c r="F402" s="153"/>
      <c r="G402" s="153"/>
      <c r="H402" s="153"/>
      <c r="I402" s="153"/>
      <c r="J402" s="153"/>
    </row>
    <row r="403" spans="1:10">
      <c r="A403" s="151"/>
      <c r="B403" s="152"/>
      <c r="C403" s="153"/>
      <c r="D403" s="153"/>
      <c r="E403" s="154"/>
      <c r="F403" s="153"/>
      <c r="G403" s="153"/>
      <c r="H403" s="153"/>
      <c r="I403" s="153"/>
      <c r="J403" s="153"/>
    </row>
    <row r="404" spans="1:10">
      <c r="A404" s="151"/>
      <c r="B404" s="152"/>
      <c r="C404" s="153"/>
      <c r="D404" s="153"/>
      <c r="E404" s="153"/>
      <c r="F404" s="153"/>
      <c r="G404" s="153"/>
      <c r="H404" s="153"/>
      <c r="I404" s="153"/>
      <c r="J404" s="153"/>
    </row>
    <row r="405" spans="1:10">
      <c r="A405" s="151"/>
      <c r="B405" s="152"/>
      <c r="C405" s="153"/>
      <c r="D405" s="153"/>
      <c r="E405" s="153"/>
      <c r="F405" s="153"/>
      <c r="G405" s="153"/>
      <c r="H405" s="153"/>
      <c r="I405" s="153"/>
      <c r="J405" s="153"/>
    </row>
    <row r="406" spans="1:10">
      <c r="A406" s="151"/>
      <c r="B406" s="152"/>
      <c r="C406" s="153"/>
      <c r="D406" s="153"/>
      <c r="E406" s="153"/>
      <c r="F406" s="153"/>
      <c r="G406" s="154"/>
      <c r="H406" s="153"/>
      <c r="I406" s="153"/>
      <c r="J406" s="153"/>
    </row>
    <row r="407" spans="1:10">
      <c r="A407" s="155"/>
      <c r="B407" s="153"/>
      <c r="C407" s="153"/>
      <c r="D407" s="153"/>
      <c r="E407" s="153"/>
      <c r="F407" s="153"/>
      <c r="G407" s="153"/>
      <c r="H407" s="153"/>
      <c r="I407" s="153"/>
      <c r="J407" s="153"/>
    </row>
    <row r="408" spans="1:10">
      <c r="A408" s="155"/>
      <c r="B408" s="153"/>
      <c r="C408" s="153"/>
      <c r="D408" s="153"/>
      <c r="E408" s="153"/>
      <c r="F408" s="153"/>
      <c r="G408" s="153"/>
      <c r="H408" s="153"/>
      <c r="I408" s="153"/>
      <c r="J408" s="153"/>
    </row>
    <row r="409" spans="1:10">
      <c r="A409" s="155"/>
      <c r="B409" s="153"/>
      <c r="C409" s="153"/>
      <c r="D409" s="153"/>
      <c r="E409" s="153"/>
      <c r="F409" s="153"/>
      <c r="G409" s="153"/>
      <c r="H409" s="153"/>
      <c r="I409" s="153"/>
      <c r="J409" s="153"/>
    </row>
    <row r="410" spans="1:10">
      <c r="A410" s="155"/>
      <c r="B410" s="153"/>
      <c r="C410" s="153"/>
      <c r="D410" s="153"/>
      <c r="E410" s="153"/>
      <c r="F410" s="153"/>
      <c r="G410" s="153"/>
      <c r="H410" s="153"/>
      <c r="I410" s="153"/>
      <c r="J410" s="153"/>
    </row>
    <row r="411" spans="1:10">
      <c r="A411" s="155"/>
      <c r="B411" s="153"/>
      <c r="C411" s="153"/>
      <c r="D411" s="153"/>
      <c r="E411" s="153"/>
      <c r="F411" s="153"/>
      <c r="G411" s="153"/>
      <c r="H411" s="153"/>
      <c r="I411" s="153"/>
      <c r="J411" s="153"/>
    </row>
    <row r="412" spans="1:10">
      <c r="A412" s="155"/>
      <c r="B412" s="153"/>
      <c r="C412" s="153"/>
      <c r="D412" s="153"/>
      <c r="E412" s="153"/>
      <c r="F412" s="153"/>
      <c r="G412" s="153"/>
      <c r="H412" s="153"/>
      <c r="I412" s="153"/>
      <c r="J412" s="153"/>
    </row>
    <row r="413" spans="1:10">
      <c r="A413" s="155"/>
      <c r="B413" s="153"/>
      <c r="C413" s="153"/>
      <c r="D413" s="153"/>
      <c r="E413" s="153"/>
      <c r="F413" s="153"/>
      <c r="G413" s="153"/>
      <c r="H413" s="153"/>
      <c r="I413" s="153"/>
      <c r="J413" s="153"/>
    </row>
    <row r="414" spans="1:10">
      <c r="A414" s="155"/>
      <c r="B414" s="153"/>
      <c r="C414" s="153"/>
      <c r="D414" s="153"/>
      <c r="E414" s="153"/>
      <c r="F414" s="153"/>
      <c r="G414" s="153"/>
      <c r="H414" s="153"/>
      <c r="I414" s="153"/>
      <c r="J414" s="153"/>
    </row>
    <row r="415" spans="1:10">
      <c r="A415" s="155"/>
      <c r="B415" s="153"/>
      <c r="C415" s="153"/>
      <c r="D415" s="153"/>
      <c r="E415" s="153"/>
      <c r="F415" s="153"/>
      <c r="G415" s="153"/>
      <c r="H415" s="153"/>
      <c r="I415" s="153"/>
      <c r="J415" s="153"/>
    </row>
    <row r="416" spans="1:10">
      <c r="A416" s="155"/>
      <c r="B416" s="153"/>
      <c r="C416" s="153"/>
      <c r="D416" s="153"/>
      <c r="E416" s="153"/>
      <c r="F416" s="153"/>
      <c r="G416" s="153"/>
      <c r="H416" s="153"/>
      <c r="I416" s="153"/>
      <c r="J416" s="153"/>
    </row>
    <row r="417" spans="1:10">
      <c r="A417" s="155"/>
      <c r="B417" s="153"/>
      <c r="C417" s="153"/>
      <c r="D417" s="153"/>
      <c r="E417" s="153"/>
      <c r="F417" s="153"/>
      <c r="G417" s="153"/>
      <c r="H417" s="153"/>
      <c r="I417" s="153"/>
      <c r="J417" s="153"/>
    </row>
    <row r="418" spans="1:10">
      <c r="A418" s="155"/>
      <c r="B418" s="153"/>
      <c r="C418" s="153"/>
      <c r="D418" s="153"/>
      <c r="E418" s="153"/>
      <c r="F418" s="153"/>
      <c r="G418" s="153"/>
      <c r="H418" s="153"/>
      <c r="I418" s="153"/>
      <c r="J418" s="153"/>
    </row>
    <row r="419" spans="1:10">
      <c r="A419" s="155"/>
      <c r="B419" s="153"/>
      <c r="C419" s="153"/>
      <c r="D419" s="153"/>
      <c r="E419" s="153"/>
      <c r="F419" s="153"/>
      <c r="G419" s="153"/>
      <c r="H419" s="153"/>
      <c r="I419" s="153"/>
      <c r="J419" s="153"/>
    </row>
    <row r="420" spans="1:10">
      <c r="A420" s="155"/>
      <c r="B420" s="153"/>
      <c r="C420" s="153"/>
      <c r="D420" s="153"/>
      <c r="E420" s="153"/>
      <c r="F420" s="153"/>
      <c r="G420" s="153"/>
      <c r="H420" s="153"/>
      <c r="I420" s="153"/>
      <c r="J420" s="153"/>
    </row>
    <row r="421" spans="1:10">
      <c r="A421" s="155"/>
      <c r="B421" s="153"/>
      <c r="C421" s="153"/>
      <c r="D421" s="153"/>
      <c r="E421" s="153"/>
      <c r="F421" s="153"/>
      <c r="G421" s="153"/>
      <c r="H421" s="153"/>
      <c r="I421" s="153"/>
      <c r="J421" s="153"/>
    </row>
    <row r="422" spans="1:10">
      <c r="A422" s="155"/>
      <c r="B422" s="153"/>
      <c r="C422" s="153"/>
      <c r="D422" s="153"/>
      <c r="E422" s="153"/>
      <c r="F422" s="153"/>
      <c r="G422" s="153"/>
      <c r="H422" s="153"/>
      <c r="I422" s="153"/>
      <c r="J422" s="153"/>
    </row>
    <row r="423" spans="1:10">
      <c r="A423" s="155"/>
      <c r="B423" s="153"/>
      <c r="C423" s="153"/>
      <c r="D423" s="153"/>
      <c r="E423" s="153"/>
      <c r="F423" s="153"/>
      <c r="G423" s="153"/>
      <c r="H423" s="153"/>
      <c r="I423" s="153"/>
      <c r="J423" s="153"/>
    </row>
    <row r="424" spans="1:10">
      <c r="A424" s="155"/>
      <c r="B424" s="153"/>
      <c r="C424" s="153"/>
      <c r="D424" s="153"/>
      <c r="E424" s="153"/>
      <c r="F424" s="153"/>
      <c r="G424" s="153"/>
      <c r="H424" s="153"/>
      <c r="I424" s="153"/>
      <c r="J424" s="153"/>
    </row>
    <row r="425" spans="1:10">
      <c r="A425" s="155"/>
      <c r="B425" s="153"/>
      <c r="C425" s="153"/>
      <c r="D425" s="153"/>
      <c r="E425" s="153"/>
      <c r="F425" s="153"/>
      <c r="G425" s="153"/>
      <c r="H425" s="153"/>
      <c r="I425" s="153"/>
      <c r="J425" s="153"/>
    </row>
    <row r="426" spans="1:10">
      <c r="A426" s="155"/>
      <c r="B426" s="153"/>
      <c r="C426" s="153"/>
      <c r="D426" s="153"/>
      <c r="E426" s="153"/>
      <c r="F426" s="153"/>
      <c r="G426" s="153"/>
      <c r="H426" s="153"/>
      <c r="I426" s="153"/>
      <c r="J426" s="153"/>
    </row>
    <row r="427" spans="1:10">
      <c r="A427" s="155"/>
      <c r="B427" s="153"/>
      <c r="C427" s="153"/>
      <c r="D427" s="153"/>
      <c r="E427" s="153"/>
      <c r="F427" s="153"/>
      <c r="G427" s="153"/>
      <c r="H427" s="153"/>
      <c r="I427" s="153"/>
      <c r="J427" s="153"/>
    </row>
    <row r="428" spans="1:10">
      <c r="A428" s="155"/>
      <c r="B428" s="153"/>
      <c r="C428" s="153"/>
      <c r="D428" s="153"/>
      <c r="E428" s="153"/>
      <c r="F428" s="153"/>
      <c r="G428" s="153"/>
      <c r="H428" s="153"/>
      <c r="I428" s="153"/>
      <c r="J428" s="153"/>
    </row>
    <row r="429" spans="1:10">
      <c r="A429" s="155"/>
      <c r="B429" s="153"/>
      <c r="C429" s="153"/>
      <c r="D429" s="153"/>
      <c r="E429" s="153"/>
      <c r="F429" s="153"/>
      <c r="G429" s="153"/>
      <c r="H429" s="153"/>
      <c r="I429" s="153"/>
      <c r="J429" s="153"/>
    </row>
    <row r="430" spans="1:10">
      <c r="A430" s="155"/>
      <c r="B430" s="153"/>
      <c r="C430" s="153"/>
      <c r="D430" s="153"/>
      <c r="E430" s="153"/>
      <c r="F430" s="153"/>
      <c r="G430" s="153"/>
      <c r="H430" s="153"/>
      <c r="I430" s="153"/>
      <c r="J430" s="153"/>
    </row>
  </sheetData>
  <sheetProtection password="E80F" sheet="1" objects="1" scenarios="1" formatCells="0" formatColumns="0" formatRows="0" insertColumns="0" insertRows="0" insertHyperlinks="0" deleteColumns="0" deleteRows="0" sort="0" autoFilter="0" pivotTables="0"/>
  <dataConsolidate/>
  <mergeCells count="24">
    <mergeCell ref="K2:K5"/>
    <mergeCell ref="G4:G5"/>
    <mergeCell ref="H4:H5"/>
    <mergeCell ref="I4:J4"/>
    <mergeCell ref="A401:J401"/>
    <mergeCell ref="G395:H395"/>
    <mergeCell ref="G399:H399"/>
    <mergeCell ref="A400:K400"/>
    <mergeCell ref="G393:H394"/>
    <mergeCell ref="G397:H398"/>
    <mergeCell ref="A393:D396"/>
    <mergeCell ref="A397:D399"/>
    <mergeCell ref="B2:D2"/>
    <mergeCell ref="B3:B5"/>
    <mergeCell ref="C3:C5"/>
    <mergeCell ref="D3:D5"/>
    <mergeCell ref="E393:F394"/>
    <mergeCell ref="E397:F398"/>
    <mergeCell ref="A1:J1"/>
    <mergeCell ref="A2:A5"/>
    <mergeCell ref="E2:J2"/>
    <mergeCell ref="E3:E5"/>
    <mergeCell ref="F3:J3"/>
    <mergeCell ref="F4:F5"/>
  </mergeCells>
  <phoneticPr fontId="11" type="noConversion"/>
  <dataValidations count="14">
    <dataValidation type="custom" allowBlank="1" showInputMessage="1" showErrorMessage="1" sqref="K173">
      <formula1>AND((INDEX($A$6:$A$391,MATCH(F173,$A$6:$A$391,0)))&lt;&gt;"")</formula1>
    </dataValidation>
    <dataValidation type="custom" allowBlank="1" showInputMessage="1" showErrorMessage="1" sqref="K55 K121:K122 K124:K131 K133:K172 K25 K94:K114 K73 K256:K325 K217:K254 K27 K42 K116:K119 K174:K215 K58 K373:K391 K349:K358 K361:K362 K338:K347 K327:K336 K364:K371">
      <formula1>AND((INDEX($A$6:$A$391,MATCH(A25,$A$6:$A$391,0)))&lt;&gt;"")</formula1>
    </dataValidation>
    <dataValidation type="custom" allowBlank="1" showInputMessage="1" showErrorMessage="1" sqref="F23:F35 F37:F39 F65:F66 G28:K28 F373:F392 F116:F119 G216:K216 F121:F122 G39:H39 I38:I39 F12:F21 F8:F10 F68:F69 F42:F63 J39:K39 F364:F371 F94:F114 F124:F131 F133:F254 F256:F325 F327:F336 F338:F347 F349:F358 F361:F362 G85:J85 F71:F85 F87:J88">
      <formula1>AND((INDEX($A$6:$A$391,MATCH(A8,$A$6:$A$391,0)))&lt;&gt;"",F8&gt;0)</formula1>
    </dataValidation>
    <dataValidation type="custom" allowBlank="1" showInputMessage="1" showErrorMessage="1" sqref="G124:G131 G65:G66 G68:G69 G373:G392 G116:G119 G133:G215 G12:G21 G8:G10 G23:G27 G29:G35 G37:G38 G42:G63 G121:G122 G364:G371 G94:G114 G217:G254 G256:G325 G327:G336 G338:G347 G349:G358 G361:G362 G71:G84">
      <formula1>AND((INDEX($A$6:$A$391,MATCH(A8,$A$6:$A$391,0)))&lt;&gt;"",G8&gt;0)</formula1>
    </dataValidation>
    <dataValidation type="custom" allowBlank="1" showInputMessage="1" showErrorMessage="1" sqref="H124:H131 H65:H66 H68:H69 H373:H392 H133:H215 H12:H21 H8:H10 H23:H27 H29:H35 H37:H38 H42:H63 H121:H122 H364:H371 H94:H114 H116:H119 H217:H254 H256:H325 H327:H336 H338:H347 H349:H358 H361:H362 H71:H84">
      <formula1>AND((INDEX($A$6:$A$391,MATCH(A8,$A$6:$A$391,0)))&lt;&gt;"",H8&gt;0)</formula1>
    </dataValidation>
    <dataValidation type="custom" allowBlank="1" showInputMessage="1" showErrorMessage="1" sqref="I124:I131 I65:I66 I373:I391 I133:I215 I12:I21 I8:I10 I23:I27 I29:I35 I37 I42:I63 I68:I69 I364:I371 I94:I114 I116:I119 I121:I122 I217:I254 I256:I325 I327:I336 I338:I347 I349:I358 I361:I362 I71:I84">
      <formula1>AND((INDEX($A$6:$A$391,MATCH(A8,$A$6:$A$391,0)))&lt;&gt;"",I8&gt;0)</formula1>
    </dataValidation>
    <dataValidation type="custom" allowBlank="1" showInputMessage="1" showErrorMessage="1" sqref="J124:J131 J65:J66 J373:J392 J133:J215 J12:J21 J8:J10 J23:J27 J29:J35 J37:J38 J42:J63 J68:J69 J364:J371 J94:J114 J116:J119 J121:J122 J217:J254 J256:J325 J327:J336 J338:J347 J349:J358 J361:J362 J71:J84">
      <formula1>AND((INDEX($A$6:$A$391,MATCH(A8,$A$6:$A$391,0)))&lt;&gt;"",J8&gt;0)</formula1>
    </dataValidation>
    <dataValidation type="custom" allowBlank="1" showInputMessage="1" showErrorMessage="1" sqref="K392">
      <formula1>AND((INDEX($A$6:$A$392,MATCH(A392,$A$6:$A$392,0)))&lt;&gt;"")</formula1>
    </dataValidation>
    <dataValidation type="custom" allowBlank="1" showInputMessage="1" showErrorMessage="1" sqref="F91:F92">
      <formula1>AND((INDEX($A$6:$A$391,MATCH(A56,$A$6:$A$391,0)))&lt;&gt;"",F91&gt;0)</formula1>
    </dataValidation>
    <dataValidation type="custom" allowBlank="1" showInputMessage="1" showErrorMessage="1" sqref="K8:K10 K68:K69 K65:K66 K23:K24 K26 K29:K35 K37:K38 K43:K54 K56:K57 K59:K63 K12:K21 K71:K72 K91:K92 K74:K85 K87:K88">
      <formula1>AND((INDEX($A$6:$A$391,MATCH(A8,$A$6:$A$391,0)))&lt;&gt;"",K8&gt;0)</formula1>
    </dataValidation>
    <dataValidation type="custom" allowBlank="1" showInputMessage="1" showErrorMessage="1" sqref="G91:G92">
      <formula1>AND((INDEX($A$6:$A$391,MATCH(A56,$A$6:$A$391,0)))&lt;&gt;"",G91&gt;0)</formula1>
    </dataValidation>
    <dataValidation type="custom" allowBlank="1" showInputMessage="1" showErrorMessage="1" sqref="H91:H92">
      <formula1>AND((INDEX($A$6:$A$391,MATCH(A56,$A$6:$A$391,0)))&lt;&gt;"",H91&gt;0)</formula1>
    </dataValidation>
    <dataValidation type="custom" allowBlank="1" showInputMessage="1" showErrorMessage="1" sqref="I91:I92">
      <formula1>AND((INDEX($A$6:$A$391,MATCH(A56,$A$6:$A$391,0)))&lt;&gt;"",I91&gt;0)</formula1>
    </dataValidation>
    <dataValidation type="custom" allowBlank="1" showInputMessage="1" showErrorMessage="1" sqref="J91:J92">
      <formula1>AND((INDEX($A$6:$A$391,MATCH(A56,$A$6:$A$391,0)))&lt;&gt;"",J91&gt;0)</formula1>
    </dataValidation>
  </dataValidations>
  <printOptions horizontalCentered="1" verticalCentered="1"/>
  <pageMargins left="0.39370078740157483" right="0.39370078740157483" top="0.78740157480314965" bottom="0.39370078740157483" header="0" footer="0"/>
  <pageSetup paperSize="9" scale="94" firstPageNumber="3" fitToHeight="0" orientation="landscape" useFirstPageNumber="1" r:id="rId1"/>
  <headerFooter>
    <oddFooter>&amp;L&amp;T &amp;D&amp;R&amp;P из 43</oddFooter>
  </headerFooter>
  <rowBreaks count="11" manualBreakCount="11">
    <brk id="39" max="10" man="1"/>
    <brk id="63" max="10" man="1"/>
    <brk id="88" max="10" man="1"/>
    <brk id="125" max="10" man="1"/>
    <brk id="161" max="10" man="1"/>
    <brk id="195" max="10" man="1"/>
    <brk id="232" max="10" man="1"/>
    <brk id="266" max="10" man="1"/>
    <brk id="295" max="10" man="1"/>
    <brk id="325" max="10" man="1"/>
    <brk id="365" max="10" man="1"/>
  </rowBreaks>
</worksheet>
</file>

<file path=xl/worksheets/sheet4.xml><?xml version="1.0" encoding="utf-8"?>
<worksheet xmlns="http://schemas.openxmlformats.org/spreadsheetml/2006/main" xmlns:r="http://schemas.openxmlformats.org/officeDocument/2006/relationships">
  <sheetPr codeName="Лист9">
    <tabColor rgb="FF00B050"/>
  </sheetPr>
  <dimension ref="A1:M430"/>
  <sheetViews>
    <sheetView view="pageBreakPreview" zoomScaleNormal="100" zoomScaleSheetLayoutView="100" workbookViewId="0">
      <pane xSplit="4" ySplit="5" topLeftCell="E383" activePane="bottomRight" state="frozen"/>
      <selection activeCell="A64" sqref="A64:B64"/>
      <selection pane="topRight" activeCell="A64" sqref="A64:B64"/>
      <selection pane="bottomLeft" activeCell="A64" sqref="A64:B64"/>
      <selection pane="bottomRight" activeCell="F330" sqref="F330"/>
    </sheetView>
  </sheetViews>
  <sheetFormatPr defaultColWidth="9.109375" defaultRowHeight="15.6"/>
  <cols>
    <col min="1" max="1" width="36.88671875" style="156" customWidth="1"/>
    <col min="2" max="2" width="5.109375" style="143" customWidth="1"/>
    <col min="3" max="4" width="4.109375" style="143" customWidth="1"/>
    <col min="5" max="5" width="14.109375" style="143" customWidth="1"/>
    <col min="6" max="6" width="14" style="143" customWidth="1"/>
    <col min="7" max="7" width="13.109375" style="143" customWidth="1"/>
    <col min="8" max="8" width="12" style="143" customWidth="1"/>
    <col min="9" max="9" width="13.88671875" style="143" customWidth="1"/>
    <col min="10" max="10" width="9.44140625" style="143" customWidth="1"/>
    <col min="11" max="11" width="12.88671875" style="143" customWidth="1"/>
    <col min="12" max="12" width="17.44140625" style="143" bestFit="1" customWidth="1"/>
    <col min="13" max="13" width="9.109375" style="142"/>
    <col min="14" max="14" width="9" style="143" customWidth="1"/>
    <col min="15" max="16384" width="9.109375" style="143"/>
  </cols>
  <sheetData>
    <row r="1" spans="1:13">
      <c r="A1" s="361" t="s">
        <v>929</v>
      </c>
      <c r="B1" s="361"/>
      <c r="C1" s="361"/>
      <c r="D1" s="361"/>
      <c r="E1" s="361"/>
      <c r="F1" s="361"/>
      <c r="G1" s="361"/>
      <c r="H1" s="361"/>
      <c r="I1" s="361"/>
      <c r="J1" s="361"/>
      <c r="K1" s="33"/>
      <c r="L1" s="33" t="str">
        <f>INDEX(учреждения!C16:C66,MATCH(ТИТУЛ!CO18,учреждения!E16:E66,0))</f>
        <v>спорт</v>
      </c>
      <c r="M1" s="229"/>
    </row>
    <row r="2" spans="1:13" ht="15.75" customHeight="1">
      <c r="A2" s="362" t="s">
        <v>0</v>
      </c>
      <c r="B2" s="364" t="s">
        <v>300</v>
      </c>
      <c r="C2" s="380"/>
      <c r="D2" s="380"/>
      <c r="E2" s="362" t="s">
        <v>298</v>
      </c>
      <c r="F2" s="362"/>
      <c r="G2" s="362"/>
      <c r="H2" s="362"/>
      <c r="I2" s="362"/>
      <c r="J2" s="362"/>
      <c r="K2" s="362" t="s">
        <v>264</v>
      </c>
      <c r="L2" s="33" t="str">
        <f>IF(AND($F$372+$F$6=$F$40,$G$372+$G$6=$G$40,$H$372+$H$6=$H$40,$I$372+$I$6+$K$375=$I$40+$I$392+$K$392,$J$372+$J$6=$J$40,$K$372+$K$6=$K$40),"","НЕ ВЕРНО")</f>
        <v/>
      </c>
      <c r="M2" s="229"/>
    </row>
    <row r="3" spans="1:13" ht="12.75" customHeight="1">
      <c r="A3" s="362"/>
      <c r="B3" s="381" t="s">
        <v>536</v>
      </c>
      <c r="C3" s="381" t="s">
        <v>856</v>
      </c>
      <c r="D3" s="381" t="s">
        <v>79</v>
      </c>
      <c r="E3" s="363" t="s">
        <v>43</v>
      </c>
      <c r="F3" s="363" t="s">
        <v>3</v>
      </c>
      <c r="G3" s="363"/>
      <c r="H3" s="363"/>
      <c r="I3" s="363"/>
      <c r="J3" s="363"/>
      <c r="K3" s="364"/>
      <c r="L3" s="33" t="str">
        <f>IF(AND(F6+G6+H6+I6+K6+J6=0,F40+G40+H40+I40+K40+J40=0,OR(F6&lt;&gt;0,G6&lt;&gt;0,H6&lt;&gt;0,I6&lt;&gt;0,K6&lt;&gt;0,J6&lt;&gt;0)),"",IF(AND(E6&gt;0,E40&gt;0,E6+E372=E40),"","НЕ ЗАПОЛНЕНО"))</f>
        <v/>
      </c>
      <c r="M3" s="229"/>
    </row>
    <row r="4" spans="1:13" ht="24.75" customHeight="1">
      <c r="A4" s="362"/>
      <c r="B4" s="380"/>
      <c r="C4" s="380"/>
      <c r="D4" s="380"/>
      <c r="E4" s="363"/>
      <c r="F4" s="362" t="s">
        <v>301</v>
      </c>
      <c r="G4" s="362" t="s">
        <v>302</v>
      </c>
      <c r="H4" s="362" t="s">
        <v>299</v>
      </c>
      <c r="I4" s="362" t="s">
        <v>423</v>
      </c>
      <c r="J4" s="362"/>
      <c r="K4" s="364"/>
      <c r="L4" s="33">
        <f>КБК!A4</f>
        <v>4</v>
      </c>
      <c r="M4" s="229">
        <f>КБК!A1112</f>
        <v>1112</v>
      </c>
    </row>
    <row r="5" spans="1:13" ht="29.25" customHeight="1">
      <c r="A5" s="362"/>
      <c r="B5" s="380"/>
      <c r="C5" s="380"/>
      <c r="D5" s="380"/>
      <c r="E5" s="363"/>
      <c r="F5" s="362"/>
      <c r="G5" s="362"/>
      <c r="H5" s="362"/>
      <c r="I5" s="241" t="s">
        <v>2</v>
      </c>
      <c r="J5" s="240" t="s">
        <v>4</v>
      </c>
      <c r="K5" s="364"/>
      <c r="L5" s="144">
        <f>КБК!A1111</f>
        <v>1111</v>
      </c>
      <c r="M5" s="229">
        <f>КБК!A1335</f>
        <v>1335</v>
      </c>
    </row>
    <row r="6" spans="1:13" ht="12" customHeight="1">
      <c r="A6" s="34" t="s">
        <v>262</v>
      </c>
      <c r="B6" s="69" t="s">
        <v>670</v>
      </c>
      <c r="C6" s="35">
        <v>0</v>
      </c>
      <c r="D6" s="35">
        <v>0</v>
      </c>
      <c r="E6" s="36">
        <f>SUM(F6:K6)</f>
        <v>54833270</v>
      </c>
      <c r="F6" s="36">
        <f>F7+F11+F25+F28+F36+F39+F22</f>
        <v>47780370</v>
      </c>
      <c r="G6" s="36">
        <f t="shared" ref="G6:K6" si="0">G7+G11+G25+G28+G36+G39+G22</f>
        <v>0</v>
      </c>
      <c r="H6" s="36">
        <f t="shared" si="0"/>
        <v>0</v>
      </c>
      <c r="I6" s="36">
        <f t="shared" si="0"/>
        <v>3747200</v>
      </c>
      <c r="J6" s="36">
        <f t="shared" si="0"/>
        <v>0</v>
      </c>
      <c r="K6" s="36">
        <f t="shared" si="0"/>
        <v>3305700</v>
      </c>
      <c r="L6" s="144"/>
      <c r="M6" s="229"/>
    </row>
    <row r="7" spans="1:13" ht="12" customHeight="1">
      <c r="A7" s="34" t="s">
        <v>64</v>
      </c>
      <c r="B7" s="69" t="s">
        <v>670</v>
      </c>
      <c r="C7" s="35">
        <v>120</v>
      </c>
      <c r="D7" s="35">
        <v>121</v>
      </c>
      <c r="E7" s="36">
        <f t="shared" ref="E7:E38" si="1">SUM(F7:K7)</f>
        <v>127200</v>
      </c>
      <c r="F7" s="36">
        <f t="shared" ref="F7:K7" si="2">SUM(F8:F10)</f>
        <v>0</v>
      </c>
      <c r="G7" s="36">
        <f t="shared" si="2"/>
        <v>0</v>
      </c>
      <c r="H7" s="36">
        <f t="shared" si="2"/>
        <v>0</v>
      </c>
      <c r="I7" s="36">
        <f t="shared" si="2"/>
        <v>127200</v>
      </c>
      <c r="J7" s="36">
        <f t="shared" si="2"/>
        <v>0</v>
      </c>
      <c r="K7" s="36">
        <f t="shared" si="2"/>
        <v>0</v>
      </c>
      <c r="L7" s="144">
        <f>ROW()</f>
        <v>7</v>
      </c>
      <c r="M7" s="229"/>
    </row>
    <row r="8" spans="1:13" ht="12" customHeight="1">
      <c r="A8" s="37" t="str">
        <f t="array" ref="A8:A10">IFERROR(INDEX(КБК!E4:E1111,SMALL(IF((($D$7=КБК!F4:F1111)*($C$7=КБК!G4:G1111)*(NOT(ISERR(SEARCH($L$1,КБК!D4:D1111))))),ROW(КБК!E4:E1111)-3,""),ROW()-$L$7)),"")</f>
        <v>Аренда 000000121.120.0</v>
      </c>
      <c r="B8" s="69" t="str">
        <f t="array" ref="B8:B10">IFERROR(INDEX(КБК!H4:H1111,SMALL(IF((($D$8=КБК!F4:F1111)*($C$8=КБК!G4:G1111)*(NOT(ISERR(SEARCH($L$1,КБК!D4:D1111))))),ROW(КБК!E4:E1111)-3,""),ROW()-$L$7)),"")</f>
        <v>1102</v>
      </c>
      <c r="C8" s="35">
        <v>120</v>
      </c>
      <c r="D8" s="35">
        <v>121</v>
      </c>
      <c r="E8" s="36">
        <f t="shared" si="1"/>
        <v>127200</v>
      </c>
      <c r="F8" s="60"/>
      <c r="G8" s="60"/>
      <c r="H8" s="60"/>
      <c r="I8" s="60">
        <v>127200</v>
      </c>
      <c r="J8" s="60"/>
      <c r="K8" s="60"/>
      <c r="L8" s="144"/>
      <c r="M8" s="229"/>
    </row>
    <row r="9" spans="1:13" ht="12" customHeight="1">
      <c r="A9" s="37" t="str">
        <v/>
      </c>
      <c r="B9" s="69" t="str">
        <v/>
      </c>
      <c r="C9" s="35">
        <v>120</v>
      </c>
      <c r="D9" s="35">
        <v>121</v>
      </c>
      <c r="E9" s="36">
        <f t="shared" si="1"/>
        <v>0</v>
      </c>
      <c r="F9" s="60"/>
      <c r="G9" s="60"/>
      <c r="H9" s="60"/>
      <c r="I9" s="60"/>
      <c r="J9" s="60"/>
      <c r="K9" s="60"/>
      <c r="L9" s="144"/>
      <c r="M9" s="229"/>
    </row>
    <row r="10" spans="1:13" ht="12" customHeight="1">
      <c r="A10" s="37" t="str">
        <v/>
      </c>
      <c r="B10" s="69" t="str">
        <v/>
      </c>
      <c r="C10" s="35">
        <v>120</v>
      </c>
      <c r="D10" s="35">
        <v>121</v>
      </c>
      <c r="E10" s="36">
        <f t="shared" si="1"/>
        <v>0</v>
      </c>
      <c r="F10" s="60"/>
      <c r="G10" s="60"/>
      <c r="H10" s="60"/>
      <c r="I10" s="60"/>
      <c r="J10" s="60"/>
      <c r="K10" s="60"/>
      <c r="L10" s="144"/>
      <c r="M10" s="229"/>
    </row>
    <row r="11" spans="1:13" ht="12" customHeight="1">
      <c r="A11" s="34" t="s">
        <v>263</v>
      </c>
      <c r="B11" s="69" t="s">
        <v>670</v>
      </c>
      <c r="C11" s="35">
        <v>130</v>
      </c>
      <c r="D11" s="35">
        <v>131</v>
      </c>
      <c r="E11" s="36">
        <f t="shared" si="1"/>
        <v>54656070</v>
      </c>
      <c r="F11" s="36">
        <f t="shared" ref="F11:K11" si="3">SUM(F12:F21)</f>
        <v>47780370</v>
      </c>
      <c r="G11" s="36">
        <f t="shared" si="3"/>
        <v>0</v>
      </c>
      <c r="H11" s="36">
        <f t="shared" si="3"/>
        <v>0</v>
      </c>
      <c r="I11" s="36">
        <f t="shared" si="3"/>
        <v>3570000</v>
      </c>
      <c r="J11" s="36">
        <f t="shared" si="3"/>
        <v>0</v>
      </c>
      <c r="K11" s="36">
        <f t="shared" si="3"/>
        <v>3305700</v>
      </c>
      <c r="L11" s="144">
        <f>ROW()</f>
        <v>11</v>
      </c>
      <c r="M11" s="229"/>
    </row>
    <row r="12" spans="1:13" ht="12" customHeight="1">
      <c r="A12" s="37" t="str">
        <f t="array" ref="A12:A21">IFERROR(INDEX(КБК!E4:E1111,SMALL(IF((($D$11=КБК!F4:F1111)*($C$11=КБК!G4:G1111)*(NOT(ISERR(SEARCH($L$1,КБК!D4:D1111))))),ROW(КБК!E4:E1111)-3,""),ROW()-$L$11)),"")</f>
        <v>Доходы 000000131.130.0</v>
      </c>
      <c r="B12" s="69" t="str">
        <f t="array" ref="B12:B21">IFERROR(INDEX(КБК!H4:H1111,SMALL(IF((($D$11=КБК!F4:F1111)*($C$11=КБК!G4:G1111)*(NOT(ISERR(SEARCH($L$1,КБК!D4:D1111))))),ROW(КБК!E4:E1111)-3,""),ROW()-$L$11)),"")</f>
        <v>1102</v>
      </c>
      <c r="C12" s="38">
        <v>130</v>
      </c>
      <c r="D12" s="35">
        <v>131</v>
      </c>
      <c r="E12" s="36">
        <f t="shared" si="1"/>
        <v>3570000</v>
      </c>
      <c r="F12" s="60"/>
      <c r="G12" s="60"/>
      <c r="H12" s="60"/>
      <c r="I12" s="60">
        <v>3570000</v>
      </c>
      <c r="J12" s="60"/>
      <c r="K12" s="60"/>
      <c r="L12" s="144"/>
      <c r="M12" s="229"/>
    </row>
    <row r="13" spans="1:13" s="145" customFormat="1" ht="12" customHeight="1">
      <c r="A13" s="37" t="str">
        <v>спорт 113038759.130.0</v>
      </c>
      <c r="B13" s="69" t="str">
        <v>1102</v>
      </c>
      <c r="C13" s="39">
        <v>130</v>
      </c>
      <c r="D13" s="40">
        <v>131</v>
      </c>
      <c r="E13" s="36">
        <f t="shared" si="1"/>
        <v>44805240</v>
      </c>
      <c r="F13" s="60">
        <v>44805240</v>
      </c>
      <c r="G13" s="60"/>
      <c r="H13" s="60"/>
      <c r="I13" s="60"/>
      <c r="J13" s="60"/>
      <c r="K13" s="60"/>
      <c r="L13" s="144"/>
      <c r="M13" s="229"/>
    </row>
    <row r="14" spans="1:13" s="145" customFormat="1" ht="12" customHeight="1">
      <c r="A14" s="37" t="str">
        <v>спорт з/п 11303S209.130.0</v>
      </c>
      <c r="B14" s="69" t="str">
        <v>1102</v>
      </c>
      <c r="C14" s="39">
        <v>130</v>
      </c>
      <c r="D14" s="40">
        <v>131</v>
      </c>
      <c r="E14" s="36">
        <f t="shared" si="1"/>
        <v>6280830</v>
      </c>
      <c r="F14" s="60">
        <v>2975130</v>
      </c>
      <c r="G14" s="60"/>
      <c r="H14" s="60"/>
      <c r="I14" s="60"/>
      <c r="J14" s="60"/>
      <c r="K14" s="60">
        <v>3305700</v>
      </c>
      <c r="L14" s="144"/>
      <c r="M14" s="229"/>
    </row>
    <row r="15" spans="1:13" s="145" customFormat="1" ht="12" customHeight="1">
      <c r="A15" s="37" t="str">
        <v>спорт мин.з/п 11303S219.130.0</v>
      </c>
      <c r="B15" s="69" t="str">
        <v>1102</v>
      </c>
      <c r="C15" s="39">
        <v>130</v>
      </c>
      <c r="D15" s="40">
        <v>131</v>
      </c>
      <c r="E15" s="36">
        <f t="shared" si="1"/>
        <v>0</v>
      </c>
      <c r="F15" s="60"/>
      <c r="G15" s="60"/>
      <c r="H15" s="60"/>
      <c r="I15" s="60"/>
      <c r="J15" s="60"/>
      <c r="K15" s="60"/>
      <c r="L15" s="144"/>
      <c r="M15" s="229"/>
    </row>
    <row r="16" spans="1:13" s="145" customFormat="1" ht="12" customHeight="1">
      <c r="A16" s="37" t="str">
        <v/>
      </c>
      <c r="B16" s="69" t="str">
        <v/>
      </c>
      <c r="C16" s="39">
        <v>130</v>
      </c>
      <c r="D16" s="40">
        <v>131</v>
      </c>
      <c r="E16" s="36">
        <f t="shared" si="1"/>
        <v>0</v>
      </c>
      <c r="F16" s="60"/>
      <c r="G16" s="60"/>
      <c r="H16" s="60"/>
      <c r="I16" s="60"/>
      <c r="J16" s="60"/>
      <c r="K16" s="60"/>
      <c r="L16" s="144"/>
      <c r="M16" s="229"/>
    </row>
    <row r="17" spans="1:13" s="145" customFormat="1" ht="12" customHeight="1">
      <c r="A17" s="37" t="str">
        <v/>
      </c>
      <c r="B17" s="69" t="str">
        <v/>
      </c>
      <c r="C17" s="39">
        <v>130</v>
      </c>
      <c r="D17" s="40">
        <v>131</v>
      </c>
      <c r="E17" s="36">
        <f t="shared" si="1"/>
        <v>0</v>
      </c>
      <c r="F17" s="60"/>
      <c r="G17" s="60"/>
      <c r="H17" s="60"/>
      <c r="I17" s="60"/>
      <c r="J17" s="60"/>
      <c r="K17" s="60"/>
      <c r="L17" s="144"/>
      <c r="M17" s="229"/>
    </row>
    <row r="18" spans="1:13" ht="12" customHeight="1">
      <c r="A18" s="37" t="str">
        <v/>
      </c>
      <c r="B18" s="69" t="str">
        <v/>
      </c>
      <c r="C18" s="39">
        <v>130</v>
      </c>
      <c r="D18" s="35">
        <v>131</v>
      </c>
      <c r="E18" s="36">
        <f t="shared" si="1"/>
        <v>0</v>
      </c>
      <c r="F18" s="60"/>
      <c r="G18" s="60"/>
      <c r="H18" s="60"/>
      <c r="I18" s="60"/>
      <c r="J18" s="60"/>
      <c r="K18" s="60"/>
      <c r="L18" s="144"/>
      <c r="M18" s="229"/>
    </row>
    <row r="19" spans="1:13" ht="12" customHeight="1">
      <c r="A19" s="37" t="str">
        <v/>
      </c>
      <c r="B19" s="69" t="str">
        <v/>
      </c>
      <c r="C19" s="39">
        <v>130</v>
      </c>
      <c r="D19" s="35">
        <v>131</v>
      </c>
      <c r="E19" s="36">
        <f t="shared" si="1"/>
        <v>0</v>
      </c>
      <c r="F19" s="60"/>
      <c r="G19" s="60"/>
      <c r="H19" s="60"/>
      <c r="I19" s="60"/>
      <c r="J19" s="60"/>
      <c r="K19" s="60"/>
      <c r="L19" s="144"/>
      <c r="M19" s="229"/>
    </row>
    <row r="20" spans="1:13" ht="12" customHeight="1">
      <c r="A20" s="37" t="str">
        <v/>
      </c>
      <c r="B20" s="69" t="str">
        <v/>
      </c>
      <c r="C20" s="39">
        <v>130</v>
      </c>
      <c r="D20" s="35">
        <v>131</v>
      </c>
      <c r="E20" s="36">
        <f t="shared" si="1"/>
        <v>0</v>
      </c>
      <c r="F20" s="60"/>
      <c r="G20" s="60"/>
      <c r="H20" s="60"/>
      <c r="I20" s="60"/>
      <c r="J20" s="60"/>
      <c r="K20" s="60"/>
      <c r="L20" s="144"/>
      <c r="M20" s="229"/>
    </row>
    <row r="21" spans="1:13" ht="12" customHeight="1">
      <c r="A21" s="37" t="str">
        <v/>
      </c>
      <c r="B21" s="69" t="str">
        <v/>
      </c>
      <c r="C21" s="39">
        <v>130</v>
      </c>
      <c r="D21" s="35">
        <v>131</v>
      </c>
      <c r="E21" s="36">
        <f t="shared" si="1"/>
        <v>0</v>
      </c>
      <c r="F21" s="60"/>
      <c r="G21" s="60"/>
      <c r="H21" s="60"/>
      <c r="I21" s="60"/>
      <c r="J21" s="60"/>
      <c r="K21" s="60"/>
      <c r="L21" s="144"/>
      <c r="M21" s="229"/>
    </row>
    <row r="22" spans="1:13" ht="12" customHeight="1">
      <c r="A22" s="148" t="s">
        <v>923</v>
      </c>
      <c r="B22" s="69" t="s">
        <v>670</v>
      </c>
      <c r="C22" s="39">
        <v>130</v>
      </c>
      <c r="D22" s="35">
        <v>135</v>
      </c>
      <c r="E22" s="36">
        <f t="shared" si="1"/>
        <v>50000</v>
      </c>
      <c r="F22" s="36">
        <f>SUM(F23:F24)</f>
        <v>0</v>
      </c>
      <c r="G22" s="36">
        <f t="shared" ref="G22:K22" si="4">SUM(G23:G24)</f>
        <v>0</v>
      </c>
      <c r="H22" s="36">
        <f t="shared" si="4"/>
        <v>0</v>
      </c>
      <c r="I22" s="36">
        <f t="shared" si="4"/>
        <v>50000</v>
      </c>
      <c r="J22" s="36">
        <f t="shared" si="4"/>
        <v>0</v>
      </c>
      <c r="K22" s="36">
        <f t="shared" si="4"/>
        <v>0</v>
      </c>
      <c r="L22" s="144">
        <f>ROW()</f>
        <v>22</v>
      </c>
      <c r="M22" s="229"/>
    </row>
    <row r="23" spans="1:13" ht="12" customHeight="1">
      <c r="A23" s="37" t="str">
        <f t="array" ref="A23:A24">IFERROR(INDEX(КБК!E4:E1111,SMALL(IF((($D$22=КБК!F4:F1111)*($C$22=КБК!G4:G1111)*(NOT(ISERR(SEARCH($L$1,КБК!D4:D1111))))),ROW(КБК!E4:E1111)-3,""),ROW()-$L$22)),"")</f>
        <v>Компенсация 000000135.130.0</v>
      </c>
      <c r="B23" s="69" t="str">
        <f t="array" ref="B23:B24">IFERROR(INDEX(КБК!H4:H1111,SMALL(IF((($D$22=КБК!F4:F1111)*($C$22=КБК!G4:G1111)*(NOT(ISERR(SEARCH($L$1,КБК!D4:D1111))))),ROW(КБК!E4:E1111)-3,""),ROW()-$L$22)),"")</f>
        <v>1102</v>
      </c>
      <c r="C23" s="39">
        <v>130</v>
      </c>
      <c r="D23" s="35">
        <v>135</v>
      </c>
      <c r="E23" s="36">
        <f t="shared" si="1"/>
        <v>50000</v>
      </c>
      <c r="F23" s="60"/>
      <c r="G23" s="60"/>
      <c r="H23" s="60"/>
      <c r="I23" s="60">
        <v>50000</v>
      </c>
      <c r="J23" s="60"/>
      <c r="K23" s="60"/>
      <c r="L23" s="144"/>
      <c r="M23" s="229"/>
    </row>
    <row r="24" spans="1:13" ht="12" customHeight="1">
      <c r="A24" s="37" t="str">
        <v/>
      </c>
      <c r="B24" s="69" t="str">
        <v/>
      </c>
      <c r="C24" s="39">
        <v>130</v>
      </c>
      <c r="D24" s="35">
        <v>135</v>
      </c>
      <c r="E24" s="36">
        <f t="shared" si="1"/>
        <v>0</v>
      </c>
      <c r="F24" s="60"/>
      <c r="G24" s="60"/>
      <c r="H24" s="60"/>
      <c r="I24" s="60"/>
      <c r="J24" s="60"/>
      <c r="K24" s="60"/>
      <c r="L24" s="144"/>
      <c r="M24" s="229"/>
    </row>
    <row r="25" spans="1:13" ht="12" customHeight="1">
      <c r="A25" s="41" t="s">
        <v>777</v>
      </c>
      <c r="B25" s="69" t="s">
        <v>670</v>
      </c>
      <c r="C25" s="35">
        <v>140</v>
      </c>
      <c r="D25" s="35">
        <v>143</v>
      </c>
      <c r="E25" s="36">
        <f t="shared" si="1"/>
        <v>0</v>
      </c>
      <c r="F25" s="36">
        <f t="shared" ref="F25:K25" si="5">SUM(F26:F26)</f>
        <v>0</v>
      </c>
      <c r="G25" s="36">
        <f t="shared" si="5"/>
        <v>0</v>
      </c>
      <c r="H25" s="36">
        <f t="shared" si="5"/>
        <v>0</v>
      </c>
      <c r="I25" s="36">
        <f t="shared" si="5"/>
        <v>0</v>
      </c>
      <c r="J25" s="36">
        <f t="shared" si="5"/>
        <v>0</v>
      </c>
      <c r="K25" s="36">
        <f t="shared" si="5"/>
        <v>0</v>
      </c>
      <c r="L25" s="144">
        <f>ROW()</f>
        <v>25</v>
      </c>
      <c r="M25" s="229"/>
    </row>
    <row r="26" spans="1:13" ht="12" customHeight="1">
      <c r="A26" s="42" t="str">
        <f t="array" ref="A26">IFERROR(INDEX(КБК!E4:E1111,SMALL(IF((($D$25=КБК!F4:F1111)*($C$25=КБК!G4:G1111)*(NOT(ISERR(SEARCH($L$1,КБК!D4:D1111))))),ROW(КБК!E4:E1111)-3,""),ROW()-$L$25)),"")</f>
        <v/>
      </c>
      <c r="B26" s="69" t="str">
        <f t="array" ref="B26">IFERROR(INDEX(КБК!H4:H1111,SMALL(IF((($D$25=КБК!F4:F1111)*($C$25=КБК!G4:G1111)*(NOT(ISERR(SEARCH($L$1,КБК!D4:D1111))))),ROW(КБК!E4:E1111)-3,""),ROW()-$L$25)),"")</f>
        <v/>
      </c>
      <c r="C26" s="35">
        <v>140</v>
      </c>
      <c r="D26" s="35">
        <v>143</v>
      </c>
      <c r="E26" s="36">
        <f t="shared" si="1"/>
        <v>0</v>
      </c>
      <c r="F26" s="60"/>
      <c r="G26" s="60"/>
      <c r="H26" s="60"/>
      <c r="I26" s="60"/>
      <c r="J26" s="60"/>
      <c r="K26" s="60"/>
      <c r="L26" s="144"/>
      <c r="M26" s="229"/>
    </row>
    <row r="27" spans="1:13" ht="26.4">
      <c r="A27" s="230" t="s">
        <v>893</v>
      </c>
      <c r="B27" s="69" t="s">
        <v>670</v>
      </c>
      <c r="C27" s="35">
        <v>180</v>
      </c>
      <c r="D27" s="35">
        <v>180</v>
      </c>
      <c r="E27" s="36">
        <f t="shared" si="1"/>
        <v>0</v>
      </c>
      <c r="F27" s="60"/>
      <c r="G27" s="60"/>
      <c r="H27" s="60"/>
      <c r="I27" s="60"/>
      <c r="J27" s="60"/>
      <c r="K27" s="60"/>
      <c r="L27" s="144"/>
      <c r="M27" s="229"/>
    </row>
    <row r="28" spans="1:13">
      <c r="A28" s="34" t="s">
        <v>892</v>
      </c>
      <c r="B28" s="69" t="s">
        <v>670</v>
      </c>
      <c r="C28" s="35">
        <v>180</v>
      </c>
      <c r="D28" s="35">
        <v>183</v>
      </c>
      <c r="E28" s="36">
        <f t="shared" si="1"/>
        <v>0</v>
      </c>
      <c r="F28" s="36">
        <f t="shared" ref="F28:K28" si="6">SUM(F29:F35)</f>
        <v>0</v>
      </c>
      <c r="G28" s="36">
        <f t="shared" si="6"/>
        <v>0</v>
      </c>
      <c r="H28" s="36">
        <f t="shared" si="6"/>
        <v>0</v>
      </c>
      <c r="I28" s="36">
        <f t="shared" si="6"/>
        <v>0</v>
      </c>
      <c r="J28" s="36">
        <f t="shared" si="6"/>
        <v>0</v>
      </c>
      <c r="K28" s="36">
        <f t="shared" si="6"/>
        <v>0</v>
      </c>
      <c r="L28" s="144">
        <f>ROW()</f>
        <v>28</v>
      </c>
      <c r="M28" s="229"/>
    </row>
    <row r="29" spans="1:13" ht="12" customHeight="1">
      <c r="A29" s="37" t="str">
        <f t="array" ref="A29:A35">IFERROR(INDEX(КБК!E1112:E1335,SMALL(IF((($D$28=КБК!F1112:F1335)*($C$28=КБК!G1112:G1335)*(NOT(ISERR(SEARCH($L$1,КБК!D1112:D1335))))),ROW(КБК!E1112:E1335)-КБК!A1111,""),ROW()-$L$28)),"")</f>
        <v>трудбригада 016032517.180.0</v>
      </c>
      <c r="B29" s="69" t="str">
        <f t="array" ref="B29:B35">IFERROR(INDEX(КБК!H1112:H1335,SMALL(IF((($D$28=КБК!F1112:F1335)*($C$28=КБК!G1112:G1335)*(NOT(ISERR(SEARCH($L$1,КБК!D1112:D1335))))),ROW(КБК!E1112:E1335)-КБК!$A$1111,""),ROW()-$L$28)),"")</f>
        <v>0401</v>
      </c>
      <c r="C29" s="35">
        <v>180</v>
      </c>
      <c r="D29" s="35">
        <v>183</v>
      </c>
      <c r="E29" s="36">
        <f t="shared" si="1"/>
        <v>0</v>
      </c>
      <c r="F29" s="60"/>
      <c r="G29" s="60"/>
      <c r="H29" s="60"/>
      <c r="I29" s="60"/>
      <c r="J29" s="60"/>
      <c r="K29" s="60"/>
      <c r="L29" s="144"/>
      <c r="M29" s="229"/>
    </row>
    <row r="30" spans="1:13" ht="12" customHeight="1">
      <c r="A30" s="37" t="str">
        <v>МТБ спорт 112010004.180.0</v>
      </c>
      <c r="B30" s="69" t="str">
        <v>1102</v>
      </c>
      <c r="C30" s="35">
        <v>180</v>
      </c>
      <c r="D30" s="35">
        <v>183</v>
      </c>
      <c r="E30" s="36">
        <f t="shared" si="1"/>
        <v>0</v>
      </c>
      <c r="F30" s="60"/>
      <c r="G30" s="60"/>
      <c r="H30" s="60"/>
      <c r="I30" s="60"/>
      <c r="J30" s="60"/>
      <c r="K30" s="60"/>
      <c r="L30" s="144"/>
      <c r="M30" s="229"/>
    </row>
    <row r="31" spans="1:13" ht="12" customHeight="1">
      <c r="A31" s="37" t="str">
        <v/>
      </c>
      <c r="B31" s="69" t="str">
        <v/>
      </c>
      <c r="C31" s="35">
        <v>180</v>
      </c>
      <c r="D31" s="35">
        <v>183</v>
      </c>
      <c r="E31" s="36">
        <f t="shared" si="1"/>
        <v>0</v>
      </c>
      <c r="F31" s="60"/>
      <c r="G31" s="60"/>
      <c r="H31" s="60"/>
      <c r="I31" s="60"/>
      <c r="J31" s="60"/>
      <c r="K31" s="60"/>
      <c r="L31" s="144"/>
      <c r="M31" s="229"/>
    </row>
    <row r="32" spans="1:13" ht="12" customHeight="1">
      <c r="A32" s="37" t="str">
        <v/>
      </c>
      <c r="B32" s="69" t="str">
        <v/>
      </c>
      <c r="C32" s="35">
        <v>180</v>
      </c>
      <c r="D32" s="35">
        <v>183</v>
      </c>
      <c r="E32" s="36">
        <f t="shared" si="1"/>
        <v>0</v>
      </c>
      <c r="F32" s="60"/>
      <c r="G32" s="60"/>
      <c r="H32" s="60"/>
      <c r="I32" s="60"/>
      <c r="J32" s="60"/>
      <c r="K32" s="60"/>
      <c r="L32" s="144"/>
      <c r="M32" s="229"/>
    </row>
    <row r="33" spans="1:13" ht="12" customHeight="1">
      <c r="A33" s="37" t="str">
        <v/>
      </c>
      <c r="B33" s="69" t="str">
        <v/>
      </c>
      <c r="C33" s="35">
        <v>180</v>
      </c>
      <c r="D33" s="35">
        <v>183</v>
      </c>
      <c r="E33" s="36">
        <f t="shared" si="1"/>
        <v>0</v>
      </c>
      <c r="F33" s="60"/>
      <c r="G33" s="60"/>
      <c r="H33" s="60"/>
      <c r="I33" s="60"/>
      <c r="J33" s="60"/>
      <c r="K33" s="60"/>
      <c r="L33" s="144"/>
      <c r="M33" s="229"/>
    </row>
    <row r="34" spans="1:13" ht="12.75" customHeight="1">
      <c r="A34" s="37" t="str">
        <v/>
      </c>
      <c r="B34" s="69" t="str">
        <v/>
      </c>
      <c r="C34" s="35">
        <v>180</v>
      </c>
      <c r="D34" s="35">
        <v>183</v>
      </c>
      <c r="E34" s="36">
        <f t="shared" si="1"/>
        <v>0</v>
      </c>
      <c r="F34" s="60"/>
      <c r="G34" s="60"/>
      <c r="H34" s="60"/>
      <c r="I34" s="60"/>
      <c r="J34" s="60"/>
      <c r="K34" s="60"/>
      <c r="L34" s="144"/>
      <c r="M34" s="229"/>
    </row>
    <row r="35" spans="1:13" ht="12" customHeight="1">
      <c r="A35" s="37" t="str">
        <v/>
      </c>
      <c r="B35" s="69" t="str">
        <v/>
      </c>
      <c r="C35" s="35">
        <v>180</v>
      </c>
      <c r="D35" s="35">
        <v>183</v>
      </c>
      <c r="E35" s="36">
        <f t="shared" si="1"/>
        <v>0</v>
      </c>
      <c r="F35" s="60"/>
      <c r="G35" s="60"/>
      <c r="H35" s="60"/>
      <c r="I35" s="60"/>
      <c r="J35" s="60"/>
      <c r="K35" s="60"/>
      <c r="L35" s="144"/>
      <c r="M35" s="229"/>
    </row>
    <row r="36" spans="1:13" ht="12" customHeight="1">
      <c r="A36" s="34" t="s">
        <v>65</v>
      </c>
      <c r="B36" s="69" t="s">
        <v>670</v>
      </c>
      <c r="C36" s="35">
        <v>180</v>
      </c>
      <c r="D36" s="35">
        <v>189</v>
      </c>
      <c r="E36" s="36">
        <f t="shared" si="1"/>
        <v>0</v>
      </c>
      <c r="F36" s="36">
        <f t="shared" ref="F36:K36" si="7">SUM(F37:F38)</f>
        <v>0</v>
      </c>
      <c r="G36" s="36">
        <f t="shared" si="7"/>
        <v>0</v>
      </c>
      <c r="H36" s="36">
        <f t="shared" si="7"/>
        <v>0</v>
      </c>
      <c r="I36" s="36">
        <f t="shared" si="7"/>
        <v>0</v>
      </c>
      <c r="J36" s="36">
        <f t="shared" si="7"/>
        <v>0</v>
      </c>
      <c r="K36" s="36">
        <f t="shared" si="7"/>
        <v>0</v>
      </c>
      <c r="L36" s="144">
        <f>ROW()</f>
        <v>36</v>
      </c>
      <c r="M36" s="229"/>
    </row>
    <row r="37" spans="1:13" ht="12" customHeight="1">
      <c r="A37" s="43" t="str">
        <f t="array" ref="A37:A38">IFERROR(INDEX(КБК!E4:E1111,SMALL(IF((($D$36=КБК!F4:F1111)*($C$36=КБК!G4:G1111)*(NOT(ISERR(SEARCH($L$1,КБК!D4:D1111))))),ROW(КБК!E4:E1111)-3,""),ROW()-$L$36)),"")</f>
        <v/>
      </c>
      <c r="B37" s="69" t="str">
        <f t="array" ref="B37:B38">IFERROR(INDEX(КБК!H1112:H1335,SMALL(IF((($D$36=КБК!F1112:F1335)*($C$36=КБК!G1112:G1335)*(NOT(ISERR(SEARCH($L$1,КБК!D1112:D1335))))),ROW(КБК!E1112:E1335)-КБК!$A$1111,""),ROW()-$L$36)),"")</f>
        <v/>
      </c>
      <c r="C37" s="35">
        <v>180</v>
      </c>
      <c r="D37" s="35">
        <v>189</v>
      </c>
      <c r="E37" s="36">
        <f t="shared" si="1"/>
        <v>0</v>
      </c>
      <c r="F37" s="60"/>
      <c r="G37" s="60"/>
      <c r="H37" s="60"/>
      <c r="I37" s="60"/>
      <c r="J37" s="60"/>
      <c r="K37" s="60"/>
      <c r="L37" s="144"/>
      <c r="M37" s="229"/>
    </row>
    <row r="38" spans="1:13" ht="12" customHeight="1">
      <c r="A38" s="43" t="str">
        <v/>
      </c>
      <c r="B38" s="69" t="str">
        <v/>
      </c>
      <c r="C38" s="35">
        <v>180</v>
      </c>
      <c r="D38" s="35">
        <v>189</v>
      </c>
      <c r="E38" s="36">
        <f t="shared" si="1"/>
        <v>0</v>
      </c>
      <c r="F38" s="60"/>
      <c r="G38" s="60"/>
      <c r="H38" s="60"/>
      <c r="I38" s="60"/>
      <c r="J38" s="60"/>
      <c r="K38" s="60"/>
      <c r="L38" s="144"/>
      <c r="M38" s="229"/>
    </row>
    <row r="39" spans="1:13" ht="12" customHeight="1">
      <c r="A39" s="44" t="s">
        <v>295</v>
      </c>
      <c r="B39" s="69" t="s">
        <v>670</v>
      </c>
      <c r="C39" s="35">
        <v>180</v>
      </c>
      <c r="D39" s="35">
        <v>189</v>
      </c>
      <c r="E39" s="36">
        <f>SUM(F39:J39)</f>
        <v>0</v>
      </c>
      <c r="F39" s="60"/>
      <c r="G39" s="60"/>
      <c r="H39" s="60"/>
      <c r="I39" s="60"/>
      <c r="J39" s="60"/>
      <c r="K39" s="60"/>
      <c r="L39" s="144"/>
      <c r="M39" s="229"/>
    </row>
    <row r="40" spans="1:13" ht="12" customHeight="1">
      <c r="A40" s="34" t="s">
        <v>265</v>
      </c>
      <c r="B40" s="69" t="s">
        <v>670</v>
      </c>
      <c r="C40" s="35">
        <v>0</v>
      </c>
      <c r="D40" s="35">
        <v>0</v>
      </c>
      <c r="E40" s="36">
        <f t="shared" ref="E40:E41" si="8">SUM(F40:K40)</f>
        <v>54833270</v>
      </c>
      <c r="F40" s="36">
        <f>F41+F89+F126+F127+F132+F86</f>
        <v>47780370</v>
      </c>
      <c r="G40" s="36">
        <f t="shared" ref="G40:K40" si="9">G41+G89+G126+G127+G132+G86</f>
        <v>0</v>
      </c>
      <c r="H40" s="36">
        <f t="shared" si="9"/>
        <v>0</v>
      </c>
      <c r="I40" s="36">
        <f t="shared" si="9"/>
        <v>3747200</v>
      </c>
      <c r="J40" s="36">
        <f t="shared" si="9"/>
        <v>0</v>
      </c>
      <c r="K40" s="36">
        <f t="shared" si="9"/>
        <v>3305700</v>
      </c>
      <c r="L40" s="144"/>
      <c r="M40" s="229"/>
    </row>
    <row r="41" spans="1:13" ht="12" customHeight="1">
      <c r="A41" s="34" t="s">
        <v>66</v>
      </c>
      <c r="B41" s="69" t="s">
        <v>670</v>
      </c>
      <c r="C41" s="35">
        <v>0</v>
      </c>
      <c r="D41" s="45">
        <v>0</v>
      </c>
      <c r="E41" s="36">
        <f t="shared" si="8"/>
        <v>28157720</v>
      </c>
      <c r="F41" s="36">
        <f>F42+F58+F73+F64+F70+F55+F67</f>
        <v>22889520</v>
      </c>
      <c r="G41" s="36">
        <f t="shared" ref="G41:K41" si="10">G42+G58+G73+G64+G70+G55+G67</f>
        <v>0</v>
      </c>
      <c r="H41" s="36">
        <f t="shared" si="10"/>
        <v>0</v>
      </c>
      <c r="I41" s="36">
        <f t="shared" si="10"/>
        <v>1962500</v>
      </c>
      <c r="J41" s="36">
        <f t="shared" si="10"/>
        <v>0</v>
      </c>
      <c r="K41" s="36">
        <f t="shared" si="10"/>
        <v>3305700</v>
      </c>
      <c r="L41" s="144"/>
      <c r="M41" s="229"/>
    </row>
    <row r="42" spans="1:13" ht="12" customHeight="1">
      <c r="A42" s="34" t="s">
        <v>604</v>
      </c>
      <c r="B42" s="69" t="s">
        <v>670</v>
      </c>
      <c r="C42" s="35">
        <v>111</v>
      </c>
      <c r="D42" s="45">
        <v>211</v>
      </c>
      <c r="E42" s="36">
        <f>SUM(F42:K42)</f>
        <v>21297210</v>
      </c>
      <c r="F42" s="36">
        <f t="shared" ref="F42:K42" si="11">SUM(F43:F54)</f>
        <v>17258310</v>
      </c>
      <c r="G42" s="36">
        <f t="shared" si="11"/>
        <v>0</v>
      </c>
      <c r="H42" s="36">
        <f t="shared" si="11"/>
        <v>0</v>
      </c>
      <c r="I42" s="36">
        <f t="shared" si="11"/>
        <v>1500000</v>
      </c>
      <c r="J42" s="36">
        <f t="shared" si="11"/>
        <v>0</v>
      </c>
      <c r="K42" s="36">
        <f t="shared" si="11"/>
        <v>2538900</v>
      </c>
      <c r="L42" s="144">
        <f>ROW()</f>
        <v>42</v>
      </c>
      <c r="M42" s="229"/>
    </row>
    <row r="43" spans="1:13" ht="12" customHeight="1">
      <c r="A43" s="37" t="str">
        <f t="array" ref="A43:A54">IFERROR(INDEX(КБК!E4:E1335,SMALL(IF((($D$42=КБК!F4:F1335)*($C$42=КБК!G4:G1335)*(NOT(ISERR(SEARCH($L$1,КБК!D4:D1335))))),ROW(КБК!E4:E1335)-3,""),ROW()-$L$42)),"")</f>
        <v>Доходы 000000131.111.0</v>
      </c>
      <c r="B43" s="69" t="str">
        <f t="array" ref="B43:B54">IFERROR(INDEX(КБК!H4:H1335,SMALL(IF((($D$42=КБК!F4:F1335)*($C$42=КБК!G4:G1335)*(NOT(ISERR(SEARCH($L$1,КБК!D4:D1335))))),ROW(КБК!E4:E1335)-3,""),ROW()-$L$42)),"")</f>
        <v>1102</v>
      </c>
      <c r="C43" s="35">
        <v>111</v>
      </c>
      <c r="D43" s="45">
        <v>211</v>
      </c>
      <c r="E43" s="36">
        <f t="shared" ref="E43:E54" si="12">SUM(F43:K43)</f>
        <v>1500000</v>
      </c>
      <c r="F43" s="60"/>
      <c r="G43" s="60"/>
      <c r="H43" s="60"/>
      <c r="I43" s="60">
        <v>1500000</v>
      </c>
      <c r="J43" s="60"/>
      <c r="K43" s="60"/>
      <c r="L43" s="144"/>
      <c r="M43" s="229"/>
    </row>
    <row r="44" spans="1:13" ht="12" customHeight="1">
      <c r="A44" s="37" t="str">
        <v>спорт 113038759.111.0</v>
      </c>
      <c r="B44" s="69" t="str">
        <v>1102</v>
      </c>
      <c r="C44" s="35">
        <v>111</v>
      </c>
      <c r="D44" s="45">
        <v>211</v>
      </c>
      <c r="E44" s="36">
        <f t="shared" si="12"/>
        <v>14973300</v>
      </c>
      <c r="F44" s="60">
        <v>14973300</v>
      </c>
      <c r="G44" s="60"/>
      <c r="H44" s="60"/>
      <c r="I44" s="60"/>
      <c r="J44" s="60"/>
      <c r="K44" s="60"/>
      <c r="L44" s="144"/>
      <c r="M44" s="229"/>
    </row>
    <row r="45" spans="1:13" ht="12" customHeight="1">
      <c r="A45" s="37" t="str">
        <v>спорт з/п 11303S209.111.0</v>
      </c>
      <c r="B45" s="69" t="str">
        <v>1102</v>
      </c>
      <c r="C45" s="35">
        <v>111</v>
      </c>
      <c r="D45" s="45">
        <v>211</v>
      </c>
      <c r="E45" s="36">
        <f t="shared" si="12"/>
        <v>4823910</v>
      </c>
      <c r="F45" s="60">
        <v>2285010</v>
      </c>
      <c r="G45" s="60"/>
      <c r="H45" s="60"/>
      <c r="I45" s="60"/>
      <c r="J45" s="60"/>
      <c r="K45" s="60">
        <v>2538900</v>
      </c>
      <c r="L45" s="144"/>
      <c r="M45" s="229"/>
    </row>
    <row r="46" spans="1:13" ht="12" customHeight="1">
      <c r="A46" s="37" t="str">
        <v>спорт мин.з/п 11303S219.111.0</v>
      </c>
      <c r="B46" s="69" t="str">
        <v>1102</v>
      </c>
      <c r="C46" s="35">
        <v>111</v>
      </c>
      <c r="D46" s="45">
        <v>211</v>
      </c>
      <c r="E46" s="36">
        <f t="shared" si="12"/>
        <v>0</v>
      </c>
      <c r="F46" s="60"/>
      <c r="G46" s="60"/>
      <c r="H46" s="60"/>
      <c r="I46" s="60"/>
      <c r="J46" s="60"/>
      <c r="K46" s="60"/>
      <c r="L46" s="144"/>
      <c r="M46" s="229"/>
    </row>
    <row r="47" spans="1:13" ht="12" customHeight="1">
      <c r="A47" s="37" t="str">
        <v/>
      </c>
      <c r="B47" s="69" t="str">
        <v/>
      </c>
      <c r="C47" s="35">
        <v>111</v>
      </c>
      <c r="D47" s="45">
        <v>211</v>
      </c>
      <c r="E47" s="36">
        <f t="shared" si="12"/>
        <v>0</v>
      </c>
      <c r="F47" s="60"/>
      <c r="G47" s="60"/>
      <c r="H47" s="60"/>
      <c r="I47" s="60"/>
      <c r="J47" s="60"/>
      <c r="K47" s="60"/>
      <c r="L47" s="144"/>
      <c r="M47" s="229"/>
    </row>
    <row r="48" spans="1:13" ht="12" customHeight="1">
      <c r="A48" s="37" t="str">
        <v/>
      </c>
      <c r="B48" s="69" t="str">
        <v/>
      </c>
      <c r="C48" s="35">
        <v>111</v>
      </c>
      <c r="D48" s="45">
        <v>211</v>
      </c>
      <c r="E48" s="36">
        <f t="shared" si="12"/>
        <v>0</v>
      </c>
      <c r="F48" s="60"/>
      <c r="G48" s="60"/>
      <c r="H48" s="60"/>
      <c r="I48" s="60"/>
      <c r="J48" s="60"/>
      <c r="K48" s="60"/>
      <c r="L48" s="144"/>
      <c r="M48" s="229"/>
    </row>
    <row r="49" spans="1:13" ht="12" customHeight="1">
      <c r="A49" s="37" t="str">
        <v/>
      </c>
      <c r="B49" s="69" t="str">
        <v/>
      </c>
      <c r="C49" s="35">
        <v>111</v>
      </c>
      <c r="D49" s="45">
        <v>211</v>
      </c>
      <c r="E49" s="36">
        <f t="shared" si="12"/>
        <v>0</v>
      </c>
      <c r="F49" s="60"/>
      <c r="G49" s="60"/>
      <c r="H49" s="60"/>
      <c r="I49" s="60"/>
      <c r="J49" s="60"/>
      <c r="K49" s="60"/>
      <c r="L49" s="144"/>
      <c r="M49" s="229"/>
    </row>
    <row r="50" spans="1:13" ht="12" customHeight="1">
      <c r="A50" s="37" t="str">
        <v/>
      </c>
      <c r="B50" s="69" t="str">
        <v/>
      </c>
      <c r="C50" s="35">
        <v>111</v>
      </c>
      <c r="D50" s="45">
        <v>211</v>
      </c>
      <c r="E50" s="36">
        <f t="shared" si="12"/>
        <v>0</v>
      </c>
      <c r="F50" s="60"/>
      <c r="G50" s="60"/>
      <c r="H50" s="60"/>
      <c r="I50" s="60"/>
      <c r="J50" s="60"/>
      <c r="K50" s="60"/>
      <c r="L50" s="144"/>
      <c r="M50" s="229"/>
    </row>
    <row r="51" spans="1:13" ht="12" customHeight="1">
      <c r="A51" s="37" t="str">
        <v/>
      </c>
      <c r="B51" s="69" t="str">
        <v/>
      </c>
      <c r="C51" s="35">
        <v>111</v>
      </c>
      <c r="D51" s="45">
        <v>211</v>
      </c>
      <c r="E51" s="36">
        <f t="shared" si="12"/>
        <v>0</v>
      </c>
      <c r="F51" s="60"/>
      <c r="G51" s="60"/>
      <c r="H51" s="60"/>
      <c r="I51" s="60"/>
      <c r="J51" s="60"/>
      <c r="K51" s="60"/>
      <c r="L51" s="144"/>
      <c r="M51" s="229"/>
    </row>
    <row r="52" spans="1:13" ht="12" customHeight="1">
      <c r="A52" s="37" t="str">
        <v/>
      </c>
      <c r="B52" s="69" t="str">
        <v/>
      </c>
      <c r="C52" s="35">
        <v>111</v>
      </c>
      <c r="D52" s="45">
        <v>211</v>
      </c>
      <c r="E52" s="36">
        <f t="shared" si="12"/>
        <v>0</v>
      </c>
      <c r="F52" s="60"/>
      <c r="G52" s="60"/>
      <c r="H52" s="60"/>
      <c r="I52" s="60"/>
      <c r="J52" s="60"/>
      <c r="K52" s="60"/>
      <c r="L52" s="144"/>
      <c r="M52" s="229"/>
    </row>
    <row r="53" spans="1:13" ht="12" customHeight="1">
      <c r="A53" s="37" t="str">
        <v/>
      </c>
      <c r="B53" s="69" t="str">
        <v/>
      </c>
      <c r="C53" s="35">
        <v>111</v>
      </c>
      <c r="D53" s="45">
        <v>211</v>
      </c>
      <c r="E53" s="36">
        <f t="shared" si="12"/>
        <v>0</v>
      </c>
      <c r="F53" s="60"/>
      <c r="G53" s="60"/>
      <c r="H53" s="60"/>
      <c r="I53" s="60"/>
      <c r="J53" s="60"/>
      <c r="K53" s="60"/>
      <c r="L53" s="144"/>
      <c r="M53" s="229"/>
    </row>
    <row r="54" spans="1:13" ht="12" customHeight="1">
      <c r="A54" s="37" t="str">
        <v/>
      </c>
      <c r="B54" s="69" t="str">
        <v/>
      </c>
      <c r="C54" s="35">
        <v>111</v>
      </c>
      <c r="D54" s="45">
        <v>211</v>
      </c>
      <c r="E54" s="36">
        <f t="shared" si="12"/>
        <v>0</v>
      </c>
      <c r="F54" s="60"/>
      <c r="G54" s="60"/>
      <c r="H54" s="60"/>
      <c r="I54" s="60"/>
      <c r="J54" s="60"/>
      <c r="K54" s="60"/>
      <c r="L54" s="144"/>
      <c r="M54" s="229"/>
    </row>
    <row r="55" spans="1:13" ht="12" customHeight="1">
      <c r="A55" s="34" t="s">
        <v>935</v>
      </c>
      <c r="B55" s="69" t="s">
        <v>670</v>
      </c>
      <c r="C55" s="35">
        <v>111</v>
      </c>
      <c r="D55" s="45">
        <v>266</v>
      </c>
      <c r="E55" s="36">
        <f>SUM(F55:K55)</f>
        <v>61900</v>
      </c>
      <c r="F55" s="36">
        <f>SUM(F56:F57)</f>
        <v>59400</v>
      </c>
      <c r="G55" s="36">
        <f t="shared" ref="G55:K55" si="13">SUM(G56:G57)</f>
        <v>0</v>
      </c>
      <c r="H55" s="36">
        <f t="shared" si="13"/>
        <v>0</v>
      </c>
      <c r="I55" s="36">
        <f t="shared" si="13"/>
        <v>2500</v>
      </c>
      <c r="J55" s="36">
        <f t="shared" si="13"/>
        <v>0</v>
      </c>
      <c r="K55" s="36">
        <f t="shared" si="13"/>
        <v>0</v>
      </c>
      <c r="L55" s="144">
        <f>ROW()</f>
        <v>55</v>
      </c>
      <c r="M55" s="229"/>
    </row>
    <row r="56" spans="1:13" ht="12" customHeight="1">
      <c r="A56" s="37" t="str">
        <f t="array" ref="A56:A57">IFERROR(INDEX(КБК!E4:E1335,SMALL(IF((($D$55=КБК!F4:F1335)*($C$55=КБК!G4:G1335)*(NOT(ISERR(SEARCH($L$1,КБК!D4:D1335))))),ROW(КБК!E4:E1335)-3,""),ROW()-$L$55)),"")</f>
        <v>Доходы 000000131.111.0</v>
      </c>
      <c r="B56" s="69" t="str">
        <f t="array" ref="B56:B57">IFERROR(INDEX(КБК!H4:H1335,SMALL(IF((($D$55=КБК!F4:F1335)*($C$55=КБК!G4:G1335)*(NOT(ISERR(SEARCH($L$1,КБК!D4:D1335))))),ROW(КБК!E4:E1335)-3,""),ROW()-$L$55)),"")</f>
        <v>1102</v>
      </c>
      <c r="C56" s="35">
        <v>111</v>
      </c>
      <c r="D56" s="45">
        <v>266</v>
      </c>
      <c r="E56" s="36">
        <f>SUM(F56:K56)</f>
        <v>2500</v>
      </c>
      <c r="F56" s="60"/>
      <c r="G56" s="60"/>
      <c r="H56" s="60"/>
      <c r="I56" s="60">
        <v>2500</v>
      </c>
      <c r="J56" s="60"/>
      <c r="K56" s="60"/>
      <c r="L56" s="144"/>
      <c r="M56" s="229"/>
    </row>
    <row r="57" spans="1:13" ht="12" customHeight="1">
      <c r="A57" s="37" t="str">
        <v>спорт 113038759.111.0</v>
      </c>
      <c r="B57" s="69" t="str">
        <v>1102</v>
      </c>
      <c r="C57" s="35">
        <v>111</v>
      </c>
      <c r="D57" s="45">
        <v>266</v>
      </c>
      <c r="E57" s="36">
        <f>SUM(F57:K57)</f>
        <v>59400</v>
      </c>
      <c r="F57" s="60">
        <v>59400</v>
      </c>
      <c r="G57" s="60"/>
      <c r="H57" s="60"/>
      <c r="I57" s="60"/>
      <c r="J57" s="60"/>
      <c r="K57" s="60"/>
      <c r="L57" s="144"/>
      <c r="M57" s="229"/>
    </row>
    <row r="58" spans="1:13" ht="12" customHeight="1">
      <c r="A58" s="34" t="s">
        <v>605</v>
      </c>
      <c r="B58" s="69" t="s">
        <v>670</v>
      </c>
      <c r="C58" s="35">
        <v>112</v>
      </c>
      <c r="D58" s="45">
        <v>212</v>
      </c>
      <c r="E58" s="36">
        <f t="shared" ref="E58:E63" si="14">SUM(F58:K58)</f>
        <v>19000</v>
      </c>
      <c r="F58" s="36">
        <f t="shared" ref="F58:K58" si="15">SUM(F59:F63)</f>
        <v>9000</v>
      </c>
      <c r="G58" s="36">
        <f t="shared" si="15"/>
        <v>0</v>
      </c>
      <c r="H58" s="36">
        <f t="shared" si="15"/>
        <v>0</v>
      </c>
      <c r="I58" s="36">
        <f t="shared" si="15"/>
        <v>10000</v>
      </c>
      <c r="J58" s="36">
        <f t="shared" si="15"/>
        <v>0</v>
      </c>
      <c r="K58" s="36">
        <f t="shared" si="15"/>
        <v>0</v>
      </c>
      <c r="L58" s="144">
        <f>ROW()</f>
        <v>58</v>
      </c>
      <c r="M58" s="229"/>
    </row>
    <row r="59" spans="1:13" ht="12" customHeight="1">
      <c r="A59" s="37" t="str">
        <f t="array" ref="A59:A63">IFERROR(INDEX(КБК!E4:E1335,SMALL(IF((($D$58=КБК!F4:F1335)*($C$58=КБК!G4:G1335)*(NOT(ISERR(SEARCH($L$1,КБК!D4:D1335))))),ROW(КБК!E4:E1335)-3,""),ROW()-$L$58)),"")</f>
        <v>Доходы 000000131.112.0</v>
      </c>
      <c r="B59" s="69" t="str">
        <f t="array" ref="B59:B63">IFERROR(INDEX(КБК!H4:H1335,SMALL(IF((($D$58=КБК!F4:F1335)*($C$58=КБК!G4:G1335)*(NOT(ISERR(SEARCH($L$1,КБК!D4:D1335))))),ROW(КБК!E4:E1335)-3,""),ROW()-$L$58)),"")</f>
        <v>1102</v>
      </c>
      <c r="C59" s="45">
        <v>112</v>
      </c>
      <c r="D59" s="45">
        <v>212</v>
      </c>
      <c r="E59" s="36">
        <f t="shared" si="14"/>
        <v>10000</v>
      </c>
      <c r="F59" s="60"/>
      <c r="G59" s="60"/>
      <c r="H59" s="60"/>
      <c r="I59" s="60">
        <v>10000</v>
      </c>
      <c r="J59" s="60"/>
      <c r="K59" s="60"/>
      <c r="L59" s="144"/>
      <c r="M59" s="229"/>
    </row>
    <row r="60" spans="1:13" ht="12" customHeight="1">
      <c r="A60" s="37" t="str">
        <v>спорт 113038759.112.0</v>
      </c>
      <c r="B60" s="69" t="str">
        <v>1102</v>
      </c>
      <c r="C60" s="45">
        <v>112</v>
      </c>
      <c r="D60" s="45">
        <v>212</v>
      </c>
      <c r="E60" s="36">
        <f t="shared" si="14"/>
        <v>9000</v>
      </c>
      <c r="F60" s="60">
        <v>9000</v>
      </c>
      <c r="G60" s="60"/>
      <c r="H60" s="60"/>
      <c r="I60" s="60"/>
      <c r="J60" s="60"/>
      <c r="K60" s="60"/>
      <c r="L60" s="144"/>
      <c r="M60" s="229"/>
    </row>
    <row r="61" spans="1:13" ht="12" customHeight="1">
      <c r="A61" s="37" t="str">
        <v/>
      </c>
      <c r="B61" s="69" t="str">
        <v/>
      </c>
      <c r="C61" s="45">
        <v>112</v>
      </c>
      <c r="D61" s="45">
        <v>212</v>
      </c>
      <c r="E61" s="36">
        <f t="shared" si="14"/>
        <v>0</v>
      </c>
      <c r="F61" s="60"/>
      <c r="G61" s="60"/>
      <c r="H61" s="60"/>
      <c r="I61" s="60"/>
      <c r="J61" s="60"/>
      <c r="K61" s="60"/>
      <c r="L61" s="144"/>
      <c r="M61" s="229"/>
    </row>
    <row r="62" spans="1:13" ht="12" customHeight="1">
      <c r="A62" s="37" t="str">
        <v/>
      </c>
      <c r="B62" s="69" t="str">
        <v/>
      </c>
      <c r="C62" s="45">
        <v>112</v>
      </c>
      <c r="D62" s="45">
        <v>212</v>
      </c>
      <c r="E62" s="36">
        <f t="shared" si="14"/>
        <v>0</v>
      </c>
      <c r="F62" s="60"/>
      <c r="G62" s="60"/>
      <c r="H62" s="60"/>
      <c r="I62" s="60"/>
      <c r="J62" s="60"/>
      <c r="K62" s="60"/>
      <c r="L62" s="144"/>
      <c r="M62" s="229"/>
    </row>
    <row r="63" spans="1:13" ht="12" customHeight="1">
      <c r="A63" s="37" t="str">
        <v/>
      </c>
      <c r="B63" s="69" t="str">
        <v/>
      </c>
      <c r="C63" s="45">
        <v>112</v>
      </c>
      <c r="D63" s="45">
        <v>212</v>
      </c>
      <c r="E63" s="36">
        <f t="shared" si="14"/>
        <v>0</v>
      </c>
      <c r="F63" s="60"/>
      <c r="G63" s="60"/>
      <c r="H63" s="60"/>
      <c r="I63" s="60"/>
      <c r="J63" s="60"/>
      <c r="K63" s="60"/>
      <c r="L63" s="144"/>
      <c r="M63" s="229"/>
    </row>
    <row r="64" spans="1:13" ht="12" customHeight="1">
      <c r="A64" s="148" t="s">
        <v>924</v>
      </c>
      <c r="B64" s="69" t="s">
        <v>670</v>
      </c>
      <c r="C64" s="35">
        <v>112</v>
      </c>
      <c r="D64" s="45">
        <v>226</v>
      </c>
      <c r="E64" s="36">
        <f>SUM(F64:K64)</f>
        <v>32400</v>
      </c>
      <c r="F64" s="36">
        <f>SUM(F65:F66)</f>
        <v>32400</v>
      </c>
      <c r="G64" s="36">
        <f t="shared" ref="G64:K64" si="16">SUM(G65:G66)</f>
        <v>0</v>
      </c>
      <c r="H64" s="36">
        <f t="shared" si="16"/>
        <v>0</v>
      </c>
      <c r="I64" s="36">
        <f t="shared" si="16"/>
        <v>0</v>
      </c>
      <c r="J64" s="36">
        <f t="shared" si="16"/>
        <v>0</v>
      </c>
      <c r="K64" s="36">
        <f t="shared" si="16"/>
        <v>0</v>
      </c>
      <c r="L64" s="229">
        <f>ROW()</f>
        <v>64</v>
      </c>
      <c r="M64" s="229"/>
    </row>
    <row r="65" spans="1:13" ht="12" customHeight="1">
      <c r="A65" s="37" t="str">
        <f t="array" ref="A65:A66">IFERROR(INDEX(КБК!E4:E1335,SMALL(IF((($D$64=КБК!F4:F1335)*($C$64=КБК!G4:G1335)*(NOT(ISERR(SEARCH($L$1,КБК!D4:D1335))))),ROW(КБК!E4:E1335)-3,""),ROW()-$L$64)),"")</f>
        <v>спорт 113038759.112.0</v>
      </c>
      <c r="B65" s="69" t="str">
        <f t="array" ref="B65:B66">IFERROR(INDEX(КБК!H4:H1335,SMALL(IF((($D$64=КБК!F4:F1335)*($C$64=КБК!G4:G1335)*(NOT(ISERR(SEARCH($L$1,КБК!D4:D1335))))),ROW(КБК!E4:E1335)-3,""),ROW()-$L$64)),"")</f>
        <v>1102</v>
      </c>
      <c r="C65" s="35">
        <v>112</v>
      </c>
      <c r="D65" s="45">
        <v>226</v>
      </c>
      <c r="E65" s="36">
        <f>SUM(F65:K65)</f>
        <v>32400</v>
      </c>
      <c r="F65" s="60">
        <v>32400</v>
      </c>
      <c r="G65" s="60"/>
      <c r="H65" s="60"/>
      <c r="I65" s="60"/>
      <c r="J65" s="60"/>
      <c r="K65" s="60"/>
      <c r="L65" s="229"/>
      <c r="M65" s="229"/>
    </row>
    <row r="66" spans="1:13" ht="12" customHeight="1">
      <c r="A66" s="37" t="str">
        <v/>
      </c>
      <c r="B66" s="69" t="str">
        <v/>
      </c>
      <c r="C66" s="35">
        <v>112</v>
      </c>
      <c r="D66" s="45">
        <v>226</v>
      </c>
      <c r="E66" s="36">
        <f>SUM(F66:K66)</f>
        <v>0</v>
      </c>
      <c r="F66" s="60"/>
      <c r="G66" s="60"/>
      <c r="H66" s="60"/>
      <c r="I66" s="60"/>
      <c r="J66" s="60"/>
      <c r="K66" s="60"/>
      <c r="L66" s="229"/>
      <c r="M66" s="229"/>
    </row>
    <row r="67" spans="1:13" ht="12" customHeight="1">
      <c r="A67" s="148" t="s">
        <v>936</v>
      </c>
      <c r="B67" s="69" t="s">
        <v>670</v>
      </c>
      <c r="C67" s="35">
        <v>112</v>
      </c>
      <c r="D67" s="45">
        <v>266</v>
      </c>
      <c r="E67" s="36">
        <f t="shared" ref="E67:E69" si="17">SUM(F67:K67)</f>
        <v>3600</v>
      </c>
      <c r="F67" s="36">
        <f>SUM(F68:F69)</f>
        <v>3600</v>
      </c>
      <c r="G67" s="36">
        <f t="shared" ref="G67:K67" si="18">SUM(G68:G69)</f>
        <v>0</v>
      </c>
      <c r="H67" s="36">
        <f t="shared" si="18"/>
        <v>0</v>
      </c>
      <c r="I67" s="36">
        <f t="shared" si="18"/>
        <v>0</v>
      </c>
      <c r="J67" s="36">
        <f t="shared" si="18"/>
        <v>0</v>
      </c>
      <c r="K67" s="36">
        <f t="shared" si="18"/>
        <v>0</v>
      </c>
      <c r="L67" s="229">
        <f>ROW()</f>
        <v>67</v>
      </c>
      <c r="M67" s="229"/>
    </row>
    <row r="68" spans="1:13" ht="12" customHeight="1">
      <c r="A68" s="37" t="str">
        <f t="array" ref="A68:A69">IFERROR(INDEX(КБК!E4:E1335,SMALL(IF((($D$67=КБК!F4:F1335)*($C$67=КБК!G4:G1335)*(NOT(ISERR(SEARCH($L$1,КБК!D4:D1335))))),ROW(КБК!E4:E1335)-3,""),ROW()-$L$67)),"")</f>
        <v>Доходы 000000131.112.0</v>
      </c>
      <c r="B68" s="69" t="str">
        <f t="array" ref="B68:B69">IFERROR(INDEX(КБК!H4:H1335,SMALL(IF((($D$67=КБК!F4:F1335)*($C$67=КБК!G4:G1335)*(NOT(ISERR(SEARCH($L$1,КБК!D4:D1335))))),ROW(КБК!E4:E1335)-3,""),ROW()-$L$67)),"")</f>
        <v>1102</v>
      </c>
      <c r="C68" s="35">
        <v>112</v>
      </c>
      <c r="D68" s="45">
        <v>266</v>
      </c>
      <c r="E68" s="36">
        <f t="shared" si="17"/>
        <v>0</v>
      </c>
      <c r="F68" s="60"/>
      <c r="G68" s="60"/>
      <c r="H68" s="60"/>
      <c r="I68" s="60"/>
      <c r="J68" s="60"/>
      <c r="K68" s="60"/>
      <c r="L68" s="229"/>
      <c r="M68" s="229"/>
    </row>
    <row r="69" spans="1:13" ht="12" customHeight="1">
      <c r="A69" s="37" t="str">
        <v>спорт 113038759.112.0</v>
      </c>
      <c r="B69" s="69" t="str">
        <v>1102</v>
      </c>
      <c r="C69" s="35">
        <v>112</v>
      </c>
      <c r="D69" s="45">
        <v>266</v>
      </c>
      <c r="E69" s="36">
        <f t="shared" si="17"/>
        <v>3600</v>
      </c>
      <c r="F69" s="60">
        <v>3600</v>
      </c>
      <c r="G69" s="60"/>
      <c r="H69" s="60"/>
      <c r="I69" s="60"/>
      <c r="J69" s="60"/>
      <c r="K69" s="60"/>
      <c r="L69" s="229"/>
      <c r="M69" s="229"/>
    </row>
    <row r="70" spans="1:13" ht="12" customHeight="1">
      <c r="A70" s="148" t="s">
        <v>925</v>
      </c>
      <c r="B70" s="69" t="s">
        <v>670</v>
      </c>
      <c r="C70" s="35">
        <v>113</v>
      </c>
      <c r="D70" s="45">
        <v>226</v>
      </c>
      <c r="E70" s="36">
        <f>SUM(F70:K70)</f>
        <v>297000</v>
      </c>
      <c r="F70" s="36">
        <f>SUM(F71:F72)</f>
        <v>297000</v>
      </c>
      <c r="G70" s="36">
        <f t="shared" ref="G70:K70" si="19">SUM(G71:G72)</f>
        <v>0</v>
      </c>
      <c r="H70" s="36">
        <f t="shared" si="19"/>
        <v>0</v>
      </c>
      <c r="I70" s="36">
        <f t="shared" si="19"/>
        <v>0</v>
      </c>
      <c r="J70" s="36">
        <f t="shared" si="19"/>
        <v>0</v>
      </c>
      <c r="K70" s="36">
        <f t="shared" si="19"/>
        <v>0</v>
      </c>
      <c r="L70" s="229">
        <f>ROW()</f>
        <v>70</v>
      </c>
      <c r="M70" s="229"/>
    </row>
    <row r="71" spans="1:13" ht="12" customHeight="1">
      <c r="A71" s="37" t="str">
        <f t="array" ref="A71:A72">IFERROR(INDEX(КБК!E4:E1335,SMALL(IF((($D$70=КБК!F4:F1335)*($C$70=КБК!G4:G1335)*(NOT(ISERR(SEARCH($L$1,КБК!D4:D1335))))),ROW(КБК!E4:E1335)-3,""),ROW()-$L$70)),"")</f>
        <v>спорт 113038759.113.0</v>
      </c>
      <c r="B71" s="69" t="str">
        <f t="array" ref="B71:B72">IFERROR(INDEX(КБК!H4:H1335,SMALL(IF((($D$70=КБК!F4:F1335)*($C$70=КБК!G4:G1335)*(NOT(ISERR(SEARCH($L$1,КБК!D4:D1335))))),ROW(КБК!E4:E1335)-3,""),ROW()-$L$70)),"")</f>
        <v>1102</v>
      </c>
      <c r="C71" s="35">
        <v>113</v>
      </c>
      <c r="D71" s="45">
        <v>226</v>
      </c>
      <c r="E71" s="36">
        <f t="shared" ref="E71:E72" si="20">SUM(F71:K71)</f>
        <v>297000</v>
      </c>
      <c r="F71" s="60">
        <v>297000</v>
      </c>
      <c r="G71" s="60"/>
      <c r="H71" s="60"/>
      <c r="I71" s="60"/>
      <c r="J71" s="60"/>
      <c r="K71" s="60"/>
      <c r="L71" s="229"/>
      <c r="M71" s="229"/>
    </row>
    <row r="72" spans="1:13" ht="12" customHeight="1">
      <c r="A72" s="37" t="str">
        <v/>
      </c>
      <c r="B72" s="69" t="str">
        <v/>
      </c>
      <c r="C72" s="35">
        <v>113</v>
      </c>
      <c r="D72" s="45">
        <v>226</v>
      </c>
      <c r="E72" s="36">
        <f t="shared" si="20"/>
        <v>0</v>
      </c>
      <c r="F72" s="60"/>
      <c r="G72" s="60"/>
      <c r="H72" s="60"/>
      <c r="I72" s="60"/>
      <c r="J72" s="60"/>
      <c r="K72" s="60"/>
      <c r="L72" s="229"/>
      <c r="M72" s="229"/>
    </row>
    <row r="73" spans="1:13" ht="12" customHeight="1">
      <c r="A73" s="34" t="s">
        <v>296</v>
      </c>
      <c r="B73" s="69" t="s">
        <v>670</v>
      </c>
      <c r="C73" s="35">
        <v>119</v>
      </c>
      <c r="D73" s="45">
        <v>213</v>
      </c>
      <c r="E73" s="36">
        <f t="shared" ref="E73:E101" si="21">SUM(F73:K73)</f>
        <v>6446610</v>
      </c>
      <c r="F73" s="36">
        <f t="shared" ref="F73:K73" si="22">SUM(F74:F85)</f>
        <v>5229810</v>
      </c>
      <c r="G73" s="36">
        <f t="shared" si="22"/>
        <v>0</v>
      </c>
      <c r="H73" s="36">
        <f t="shared" si="22"/>
        <v>0</v>
      </c>
      <c r="I73" s="36">
        <f t="shared" si="22"/>
        <v>450000</v>
      </c>
      <c r="J73" s="36">
        <f t="shared" si="22"/>
        <v>0</v>
      </c>
      <c r="K73" s="36">
        <f t="shared" si="22"/>
        <v>766800</v>
      </c>
      <c r="L73" s="33">
        <f>ROW()</f>
        <v>73</v>
      </c>
      <c r="M73" s="229"/>
    </row>
    <row r="74" spans="1:13" ht="12" customHeight="1">
      <c r="A74" s="37" t="str">
        <f t="array" ref="A74:A85">IFERROR(INDEX(КБК!E4:E1335,SMALL(IF((($D$73=КБК!F4:F1335)*($C$73=КБК!G4:G1335)*(NOT(ISERR(SEARCH($L$1,КБК!D4:D1335))))),ROW(КБК!E4:E1335)-3,""),ROW()-$L$73)),"")</f>
        <v>Доходы 000000131.119.0</v>
      </c>
      <c r="B74" s="69" t="str">
        <f t="array" ref="B74:B85">IFERROR(INDEX(КБК!H4:H1335,SMALL(IF((($D$73=КБК!F4:F1335)*($C$73=КБК!G4:G1335)*(NOT(ISERR(SEARCH($L$1,КБК!D4:D1335))))),ROW(КБК!E4:E1335)-3,""),ROW()-$L$73)),"")</f>
        <v>1102</v>
      </c>
      <c r="C74" s="35">
        <v>119</v>
      </c>
      <c r="D74" s="45">
        <v>213</v>
      </c>
      <c r="E74" s="36">
        <f t="shared" si="21"/>
        <v>450000</v>
      </c>
      <c r="F74" s="60"/>
      <c r="G74" s="60"/>
      <c r="H74" s="60"/>
      <c r="I74" s="60">
        <v>450000</v>
      </c>
      <c r="J74" s="60"/>
      <c r="K74" s="60"/>
      <c r="L74" s="33"/>
      <c r="M74" s="229"/>
    </row>
    <row r="75" spans="1:13" ht="12" customHeight="1">
      <c r="A75" s="37" t="str">
        <v>спорт 113038759.119.0</v>
      </c>
      <c r="B75" s="69" t="str">
        <v>1102</v>
      </c>
      <c r="C75" s="35">
        <v>119</v>
      </c>
      <c r="D75" s="45">
        <v>213</v>
      </c>
      <c r="E75" s="36">
        <f t="shared" si="21"/>
        <v>4539690</v>
      </c>
      <c r="F75" s="60">
        <v>4539690</v>
      </c>
      <c r="G75" s="60"/>
      <c r="H75" s="60"/>
      <c r="I75" s="60"/>
      <c r="J75" s="60"/>
      <c r="K75" s="60"/>
      <c r="L75" s="33"/>
      <c r="M75" s="229"/>
    </row>
    <row r="76" spans="1:13" ht="12" customHeight="1">
      <c r="A76" s="37" t="str">
        <v>спорт з/п 11303S209.119.0</v>
      </c>
      <c r="B76" s="69" t="str">
        <v>1102</v>
      </c>
      <c r="C76" s="35">
        <v>119</v>
      </c>
      <c r="D76" s="45">
        <v>213</v>
      </c>
      <c r="E76" s="36">
        <f t="shared" si="21"/>
        <v>1456920</v>
      </c>
      <c r="F76" s="60">
        <v>690120</v>
      </c>
      <c r="G76" s="60"/>
      <c r="H76" s="60"/>
      <c r="I76" s="60"/>
      <c r="J76" s="60"/>
      <c r="K76" s="60">
        <v>766800</v>
      </c>
      <c r="L76" s="33"/>
      <c r="M76" s="229"/>
    </row>
    <row r="77" spans="1:13" ht="12" customHeight="1">
      <c r="A77" s="37" t="str">
        <v>спорт мин.з/п 11303S219.119.0</v>
      </c>
      <c r="B77" s="69" t="str">
        <v>1102</v>
      </c>
      <c r="C77" s="35">
        <v>119</v>
      </c>
      <c r="D77" s="45">
        <v>213</v>
      </c>
      <c r="E77" s="36">
        <f t="shared" si="21"/>
        <v>0</v>
      </c>
      <c r="F77" s="60"/>
      <c r="G77" s="60"/>
      <c r="H77" s="60"/>
      <c r="I77" s="60"/>
      <c r="J77" s="60"/>
      <c r="K77" s="60"/>
      <c r="L77" s="33"/>
      <c r="M77" s="229"/>
    </row>
    <row r="78" spans="1:13" ht="12" customHeight="1">
      <c r="A78" s="37" t="str">
        <v/>
      </c>
      <c r="B78" s="69" t="str">
        <v/>
      </c>
      <c r="C78" s="35">
        <v>119</v>
      </c>
      <c r="D78" s="45">
        <v>213</v>
      </c>
      <c r="E78" s="36">
        <f t="shared" si="21"/>
        <v>0</v>
      </c>
      <c r="F78" s="60"/>
      <c r="G78" s="60"/>
      <c r="H78" s="60"/>
      <c r="I78" s="60"/>
      <c r="J78" s="60"/>
      <c r="K78" s="60"/>
      <c r="L78" s="33"/>
      <c r="M78" s="229"/>
    </row>
    <row r="79" spans="1:13" ht="12" customHeight="1">
      <c r="A79" s="37" t="str">
        <v/>
      </c>
      <c r="B79" s="69" t="str">
        <v/>
      </c>
      <c r="C79" s="35">
        <v>119</v>
      </c>
      <c r="D79" s="45">
        <v>213</v>
      </c>
      <c r="E79" s="36">
        <f t="shared" si="21"/>
        <v>0</v>
      </c>
      <c r="F79" s="60"/>
      <c r="G79" s="60"/>
      <c r="H79" s="60"/>
      <c r="I79" s="60"/>
      <c r="J79" s="60"/>
      <c r="K79" s="60"/>
      <c r="L79" s="33"/>
      <c r="M79" s="229"/>
    </row>
    <row r="80" spans="1:13" ht="12" customHeight="1">
      <c r="A80" s="37" t="str">
        <v/>
      </c>
      <c r="B80" s="69" t="str">
        <v/>
      </c>
      <c r="C80" s="35">
        <v>119</v>
      </c>
      <c r="D80" s="45">
        <v>213</v>
      </c>
      <c r="E80" s="36">
        <f t="shared" si="21"/>
        <v>0</v>
      </c>
      <c r="F80" s="60"/>
      <c r="G80" s="60"/>
      <c r="H80" s="60"/>
      <c r="I80" s="60"/>
      <c r="J80" s="60"/>
      <c r="K80" s="60"/>
      <c r="L80" s="33"/>
      <c r="M80" s="229"/>
    </row>
    <row r="81" spans="1:13" ht="12" customHeight="1">
      <c r="A81" s="37" t="str">
        <v/>
      </c>
      <c r="B81" s="69" t="str">
        <v/>
      </c>
      <c r="C81" s="35">
        <v>119</v>
      </c>
      <c r="D81" s="45">
        <v>213</v>
      </c>
      <c r="E81" s="36">
        <f t="shared" si="21"/>
        <v>0</v>
      </c>
      <c r="F81" s="60"/>
      <c r="G81" s="60"/>
      <c r="H81" s="60"/>
      <c r="I81" s="60"/>
      <c r="J81" s="60"/>
      <c r="K81" s="60"/>
      <c r="L81" s="33"/>
      <c r="M81" s="229"/>
    </row>
    <row r="82" spans="1:13" ht="12" customHeight="1">
      <c r="A82" s="37" t="str">
        <v/>
      </c>
      <c r="B82" s="69" t="str">
        <v/>
      </c>
      <c r="C82" s="35">
        <v>119</v>
      </c>
      <c r="D82" s="45">
        <v>213</v>
      </c>
      <c r="E82" s="36">
        <f t="shared" si="21"/>
        <v>0</v>
      </c>
      <c r="F82" s="60"/>
      <c r="G82" s="60"/>
      <c r="H82" s="60"/>
      <c r="I82" s="60"/>
      <c r="J82" s="60"/>
      <c r="K82" s="60"/>
      <c r="L82" s="33"/>
      <c r="M82" s="229"/>
    </row>
    <row r="83" spans="1:13" ht="12" customHeight="1">
      <c r="A83" s="37" t="str">
        <v/>
      </c>
      <c r="B83" s="69" t="str">
        <v/>
      </c>
      <c r="C83" s="35">
        <v>119</v>
      </c>
      <c r="D83" s="45">
        <v>213</v>
      </c>
      <c r="E83" s="36">
        <f t="shared" si="21"/>
        <v>0</v>
      </c>
      <c r="F83" s="60"/>
      <c r="G83" s="60"/>
      <c r="H83" s="60"/>
      <c r="I83" s="60"/>
      <c r="J83" s="60"/>
      <c r="K83" s="60"/>
      <c r="L83" s="33"/>
      <c r="M83" s="229"/>
    </row>
    <row r="84" spans="1:13" ht="12" customHeight="1">
      <c r="A84" s="37" t="str">
        <v/>
      </c>
      <c r="B84" s="69" t="str">
        <v/>
      </c>
      <c r="C84" s="35">
        <v>119</v>
      </c>
      <c r="D84" s="45">
        <v>213</v>
      </c>
      <c r="E84" s="36">
        <f t="shared" si="21"/>
        <v>0</v>
      </c>
      <c r="F84" s="60"/>
      <c r="G84" s="60"/>
      <c r="H84" s="60"/>
      <c r="I84" s="60"/>
      <c r="J84" s="60"/>
      <c r="K84" s="60"/>
      <c r="L84" s="33"/>
      <c r="M84" s="229"/>
    </row>
    <row r="85" spans="1:13" ht="12" customHeight="1">
      <c r="A85" s="37" t="str">
        <v/>
      </c>
      <c r="B85" s="69" t="str">
        <v/>
      </c>
      <c r="C85" s="35">
        <v>119</v>
      </c>
      <c r="D85" s="45">
        <v>213</v>
      </c>
      <c r="E85" s="36">
        <f t="shared" si="21"/>
        <v>0</v>
      </c>
      <c r="F85" s="60"/>
      <c r="G85" s="60"/>
      <c r="H85" s="60"/>
      <c r="I85" s="60"/>
      <c r="J85" s="60"/>
      <c r="K85" s="60"/>
      <c r="L85" s="33"/>
      <c r="M85" s="229"/>
    </row>
    <row r="86" spans="1:13" ht="12" customHeight="1">
      <c r="A86" s="148" t="s">
        <v>955</v>
      </c>
      <c r="B86" s="69" t="s">
        <v>670</v>
      </c>
      <c r="C86" s="35">
        <v>321</v>
      </c>
      <c r="D86" s="45">
        <v>263</v>
      </c>
      <c r="E86" s="36">
        <f t="shared" ref="E86:E88" si="23">SUM(F86:K86)</f>
        <v>0</v>
      </c>
      <c r="F86" s="36">
        <f>SUM(F87:F88)</f>
        <v>0</v>
      </c>
      <c r="G86" s="36">
        <f t="shared" ref="G86:K86" si="24">SUM(G87:G88)</f>
        <v>0</v>
      </c>
      <c r="H86" s="36">
        <f t="shared" si="24"/>
        <v>0</v>
      </c>
      <c r="I86" s="36">
        <f t="shared" si="24"/>
        <v>0</v>
      </c>
      <c r="J86" s="36">
        <f t="shared" si="24"/>
        <v>0</v>
      </c>
      <c r="K86" s="36">
        <f t="shared" si="24"/>
        <v>0</v>
      </c>
      <c r="L86" s="33">
        <f>ROW()</f>
        <v>86</v>
      </c>
      <c r="M86" s="229"/>
    </row>
    <row r="87" spans="1:13" ht="12" customHeight="1">
      <c r="A87" s="37" t="str">
        <f t="array" ref="A87:A88">IFERROR(INDEX(КБК!E4:E1335,SMALL(IF((($D$86=КБК!F4:F1335)*($C$86=КБК!G4:G1335)*(NOT(ISERR(SEARCH($L$1,КБК!D4:D1335))))),ROW(КБК!E4:E1335)-3,""),ROW()-$L$86)),"")</f>
        <v/>
      </c>
      <c r="B87" s="69" t="str">
        <f t="array" ref="B87:B88">IFERROR(INDEX(КБК!H4:H1335,SMALL(IF((($D$86=КБК!F4:F1335)*($C$86=КБК!G4:G1335)*(NOT(ISERR(SEARCH($L$1,КБК!D4:D1335))))),ROW(КБК!E4:E1335)-3,""),ROW()-$L$86)),"")</f>
        <v/>
      </c>
      <c r="C87" s="35">
        <v>321</v>
      </c>
      <c r="D87" s="45">
        <v>263</v>
      </c>
      <c r="E87" s="36">
        <f t="shared" si="23"/>
        <v>0</v>
      </c>
      <c r="F87" s="60"/>
      <c r="G87" s="60"/>
      <c r="H87" s="60"/>
      <c r="I87" s="60"/>
      <c r="J87" s="60"/>
      <c r="K87" s="60"/>
      <c r="L87" s="33"/>
      <c r="M87" s="229"/>
    </row>
    <row r="88" spans="1:13" ht="12" customHeight="1">
      <c r="A88" s="37" t="str">
        <v/>
      </c>
      <c r="B88" s="69" t="str">
        <v/>
      </c>
      <c r="C88" s="35">
        <v>321</v>
      </c>
      <c r="D88" s="45">
        <v>263</v>
      </c>
      <c r="E88" s="36">
        <f t="shared" si="23"/>
        <v>0</v>
      </c>
      <c r="F88" s="60"/>
      <c r="G88" s="60"/>
      <c r="H88" s="60"/>
      <c r="I88" s="60"/>
      <c r="J88" s="60"/>
      <c r="K88" s="60"/>
      <c r="L88" s="33"/>
      <c r="M88" s="229"/>
    </row>
    <row r="89" spans="1:13" ht="12" customHeight="1">
      <c r="A89" s="34" t="s">
        <v>297</v>
      </c>
      <c r="B89" s="69" t="s">
        <v>670</v>
      </c>
      <c r="C89" s="35">
        <v>0</v>
      </c>
      <c r="D89" s="45">
        <v>0</v>
      </c>
      <c r="E89" s="36">
        <f t="shared" si="21"/>
        <v>69000</v>
      </c>
      <c r="F89" s="36">
        <f t="shared" ref="F89:K89" si="25">F96+F102+F108+F93+F115+F120+F123+F90</f>
        <v>63000</v>
      </c>
      <c r="G89" s="36">
        <f t="shared" si="25"/>
        <v>0</v>
      </c>
      <c r="H89" s="36">
        <f t="shared" si="25"/>
        <v>0</v>
      </c>
      <c r="I89" s="36">
        <f t="shared" si="25"/>
        <v>6000</v>
      </c>
      <c r="J89" s="36">
        <f t="shared" si="25"/>
        <v>0</v>
      </c>
      <c r="K89" s="36">
        <f t="shared" si="25"/>
        <v>0</v>
      </c>
      <c r="L89" s="33"/>
      <c r="M89" s="229"/>
    </row>
    <row r="90" spans="1:13" ht="12" customHeight="1">
      <c r="A90" s="34" t="s">
        <v>844</v>
      </c>
      <c r="B90" s="69" t="s">
        <v>670</v>
      </c>
      <c r="C90" s="35">
        <v>831</v>
      </c>
      <c r="D90" s="45">
        <v>293</v>
      </c>
      <c r="E90" s="36">
        <f t="shared" si="21"/>
        <v>0</v>
      </c>
      <c r="F90" s="36">
        <f>SUM(F91:F92)</f>
        <v>0</v>
      </c>
      <c r="G90" s="36">
        <f t="shared" ref="G90:K90" si="26">SUM(G91:G92)</f>
        <v>0</v>
      </c>
      <c r="H90" s="36">
        <f t="shared" si="26"/>
        <v>0</v>
      </c>
      <c r="I90" s="36">
        <f t="shared" si="26"/>
        <v>0</v>
      </c>
      <c r="J90" s="36">
        <f t="shared" si="26"/>
        <v>0</v>
      </c>
      <c r="K90" s="36">
        <f t="shared" si="26"/>
        <v>0</v>
      </c>
      <c r="L90" s="33">
        <f>ROW()</f>
        <v>90</v>
      </c>
      <c r="M90" s="229"/>
    </row>
    <row r="91" spans="1:13" ht="12" customHeight="1">
      <c r="A91" s="37" t="str">
        <f t="array" ref="A91:A92">IFERROR(INDEX(КБК!E4:E1335,SMALL(IF((($D$90=КБК!F4:F1335)*($C$90=КБК!G4:G1335)*(NOT(ISERR(SEARCH($L$1,КБК!D4:D1335))))),ROW(КБК!E4:E1335)-3,""),ROW()-$L$90)),"")</f>
        <v/>
      </c>
      <c r="B91" s="69" t="str">
        <f t="array" ref="B91:B92">IFERROR(INDEX(КБК!H4:H1335,SMALL(IF((($D$90=КБК!F4:F1335)*($C$90=КБК!G4:G1335)*(NOT(ISERR(SEARCH($L$1,КБК!D4:D1335))))),ROW(КБК!E4:E1335)-3,""),ROW()-$L$90)),"")</f>
        <v/>
      </c>
      <c r="C91" s="35">
        <v>831</v>
      </c>
      <c r="D91" s="45">
        <v>293</v>
      </c>
      <c r="E91" s="36">
        <f t="shared" si="21"/>
        <v>0</v>
      </c>
      <c r="F91" s="60"/>
      <c r="G91" s="60"/>
      <c r="H91" s="60"/>
      <c r="I91" s="60"/>
      <c r="J91" s="60"/>
      <c r="K91" s="60"/>
      <c r="L91" s="33"/>
      <c r="M91" s="229"/>
    </row>
    <row r="92" spans="1:13" ht="12" customHeight="1">
      <c r="A92" s="37" t="str">
        <v/>
      </c>
      <c r="B92" s="69" t="str">
        <v/>
      </c>
      <c r="C92" s="35">
        <v>831</v>
      </c>
      <c r="D92" s="45">
        <v>293</v>
      </c>
      <c r="E92" s="36">
        <f t="shared" si="21"/>
        <v>0</v>
      </c>
      <c r="F92" s="60"/>
      <c r="G92" s="60"/>
      <c r="H92" s="60"/>
      <c r="I92" s="60"/>
      <c r="J92" s="60"/>
      <c r="K92" s="60"/>
      <c r="L92" s="33"/>
      <c r="M92" s="229"/>
    </row>
    <row r="93" spans="1:13" ht="12" customHeight="1">
      <c r="A93" s="34" t="s">
        <v>613</v>
      </c>
      <c r="B93" s="69" t="s">
        <v>670</v>
      </c>
      <c r="C93" s="35">
        <v>831</v>
      </c>
      <c r="D93" s="45">
        <v>296</v>
      </c>
      <c r="E93" s="36">
        <f t="shared" si="21"/>
        <v>0</v>
      </c>
      <c r="F93" s="36">
        <f t="shared" ref="F93:K93" si="27">SUM(F94:F95)</f>
        <v>0</v>
      </c>
      <c r="G93" s="36">
        <f t="shared" si="27"/>
        <v>0</v>
      </c>
      <c r="H93" s="36">
        <f t="shared" si="27"/>
        <v>0</v>
      </c>
      <c r="I93" s="36">
        <f t="shared" si="27"/>
        <v>0</v>
      </c>
      <c r="J93" s="36">
        <f t="shared" si="27"/>
        <v>0</v>
      </c>
      <c r="K93" s="36">
        <f t="shared" si="27"/>
        <v>0</v>
      </c>
      <c r="L93" s="33">
        <f>ROW()</f>
        <v>93</v>
      </c>
      <c r="M93" s="229"/>
    </row>
    <row r="94" spans="1:13" ht="12" customHeight="1">
      <c r="A94" s="37" t="str">
        <f t="array" ref="A94:A95">IFERROR(INDEX(КБК!E4:E1335,SMALL(IF((($D$93=КБК!F4:F1335)*($C$93=КБК!G4:G1335)*(NOT(ISERR(SEARCH($L$1,КБК!D4:D1335))))),ROW(КБК!E4:E1335)-3,""),ROW()-$L$93)),"")</f>
        <v/>
      </c>
      <c r="B94" s="69" t="str">
        <f t="array" ref="B94:B95">IFERROR(INDEX(КБК!H4:H1335,SMALL(IF((($D$93=КБК!F4:F1335)*($C$93=КБК!G4:G1335)*(NOT(ISERR(SEARCH($L$1,КБК!D4:D1335))))),ROW(КБК!E4:E1335)-3,""),ROW()-$L$93)),"")</f>
        <v/>
      </c>
      <c r="C94" s="35">
        <v>831</v>
      </c>
      <c r="D94" s="45">
        <v>296</v>
      </c>
      <c r="E94" s="36">
        <f t="shared" si="21"/>
        <v>0</v>
      </c>
      <c r="F94" s="60"/>
      <c r="G94" s="60"/>
      <c r="H94" s="60"/>
      <c r="I94" s="60"/>
      <c r="J94" s="60"/>
      <c r="K94" s="60"/>
      <c r="L94" s="33"/>
      <c r="M94" s="229"/>
    </row>
    <row r="95" spans="1:13" ht="12" customHeight="1">
      <c r="A95" s="37" t="str">
        <v/>
      </c>
      <c r="B95" s="69" t="str">
        <v/>
      </c>
      <c r="C95" s="35">
        <v>831</v>
      </c>
      <c r="D95" s="45">
        <v>296</v>
      </c>
      <c r="E95" s="36">
        <f t="shared" si="21"/>
        <v>0</v>
      </c>
      <c r="F95" s="60"/>
      <c r="G95" s="60"/>
      <c r="H95" s="60"/>
      <c r="I95" s="60"/>
      <c r="J95" s="60"/>
      <c r="K95" s="60"/>
      <c r="L95" s="33"/>
      <c r="M95" s="229"/>
    </row>
    <row r="96" spans="1:13" ht="12" customHeight="1">
      <c r="A96" s="34" t="s">
        <v>310</v>
      </c>
      <c r="B96" s="69" t="s">
        <v>670</v>
      </c>
      <c r="C96" s="35">
        <v>851</v>
      </c>
      <c r="D96" s="45">
        <v>291</v>
      </c>
      <c r="E96" s="36">
        <f t="shared" si="21"/>
        <v>0</v>
      </c>
      <c r="F96" s="36">
        <f t="shared" ref="F96:K96" si="28">SUM(F97:F101)</f>
        <v>0</v>
      </c>
      <c r="G96" s="36">
        <f t="shared" si="28"/>
        <v>0</v>
      </c>
      <c r="H96" s="36">
        <f t="shared" si="28"/>
        <v>0</v>
      </c>
      <c r="I96" s="36">
        <f t="shared" si="28"/>
        <v>0</v>
      </c>
      <c r="J96" s="36">
        <f t="shared" si="28"/>
        <v>0</v>
      </c>
      <c r="K96" s="36">
        <f t="shared" si="28"/>
        <v>0</v>
      </c>
      <c r="L96" s="33">
        <f>ROW()</f>
        <v>96</v>
      </c>
      <c r="M96" s="229"/>
    </row>
    <row r="97" spans="1:13" ht="12" customHeight="1">
      <c r="A97" s="37" t="str">
        <f t="array" ref="A97:A101">IFERROR(INDEX(КБК!E4:E1335,SMALL(IF((($D$96=КБК!F4:F1335)*($C$96=КБК!G4:G1335)*(NOT(ISERR(SEARCH($L$1,КБК!D4:D1335))))),ROW(КБК!E4:E1335)-3,""),ROW()-$L$96)),"")</f>
        <v>спорт 113038759.851.0</v>
      </c>
      <c r="B97" s="69" t="str">
        <f t="array" ref="B97:B101">IFERROR(INDEX(КБК!H4:H1335,SMALL(IF((($D$96=КБК!F4:F1335)*($C$96=КБК!G4:G1335)*(NOT(ISERR(SEARCH($L$1,КБК!D4:D1335))))),ROW(КБК!E4:E1335)-3,""),ROW()-$L$96)),"")</f>
        <v>1102</v>
      </c>
      <c r="C97" s="35">
        <v>851</v>
      </c>
      <c r="D97" s="45">
        <v>291</v>
      </c>
      <c r="E97" s="36">
        <f t="shared" si="21"/>
        <v>0</v>
      </c>
      <c r="F97" s="60"/>
      <c r="G97" s="60"/>
      <c r="H97" s="60"/>
      <c r="I97" s="60"/>
      <c r="J97" s="60"/>
      <c r="K97" s="60"/>
      <c r="L97" s="33"/>
      <c r="M97" s="229"/>
    </row>
    <row r="98" spans="1:13" ht="12" customHeight="1">
      <c r="A98" s="37" t="str">
        <v/>
      </c>
      <c r="B98" s="69" t="str">
        <v/>
      </c>
      <c r="C98" s="35">
        <v>851</v>
      </c>
      <c r="D98" s="45">
        <v>291</v>
      </c>
      <c r="E98" s="36">
        <f t="shared" si="21"/>
        <v>0</v>
      </c>
      <c r="F98" s="60"/>
      <c r="G98" s="60"/>
      <c r="H98" s="60"/>
      <c r="I98" s="60"/>
      <c r="J98" s="60"/>
      <c r="K98" s="60"/>
      <c r="L98" s="33"/>
      <c r="M98" s="229"/>
    </row>
    <row r="99" spans="1:13" ht="12" customHeight="1">
      <c r="A99" s="37" t="str">
        <v/>
      </c>
      <c r="B99" s="69" t="str">
        <v/>
      </c>
      <c r="C99" s="35">
        <v>851</v>
      </c>
      <c r="D99" s="45">
        <v>291</v>
      </c>
      <c r="E99" s="36">
        <f t="shared" si="21"/>
        <v>0</v>
      </c>
      <c r="F99" s="60"/>
      <c r="G99" s="60"/>
      <c r="H99" s="60"/>
      <c r="I99" s="60"/>
      <c r="J99" s="60"/>
      <c r="K99" s="60"/>
      <c r="L99" s="33"/>
      <c r="M99" s="229"/>
    </row>
    <row r="100" spans="1:13" ht="12" customHeight="1">
      <c r="A100" s="37" t="str">
        <v/>
      </c>
      <c r="B100" s="69" t="str">
        <v/>
      </c>
      <c r="C100" s="35">
        <v>851</v>
      </c>
      <c r="D100" s="45">
        <v>291</v>
      </c>
      <c r="E100" s="36">
        <f t="shared" si="21"/>
        <v>0</v>
      </c>
      <c r="F100" s="60"/>
      <c r="G100" s="60"/>
      <c r="H100" s="60"/>
      <c r="I100" s="60"/>
      <c r="J100" s="60"/>
      <c r="K100" s="60"/>
      <c r="L100" s="33"/>
      <c r="M100" s="229"/>
    </row>
    <row r="101" spans="1:13" ht="12" customHeight="1">
      <c r="A101" s="37" t="str">
        <v/>
      </c>
      <c r="B101" s="69" t="str">
        <v/>
      </c>
      <c r="C101" s="35">
        <v>851</v>
      </c>
      <c r="D101" s="45">
        <v>291</v>
      </c>
      <c r="E101" s="36">
        <f t="shared" si="21"/>
        <v>0</v>
      </c>
      <c r="F101" s="60"/>
      <c r="G101" s="60"/>
      <c r="H101" s="60"/>
      <c r="I101" s="60"/>
      <c r="J101" s="60"/>
      <c r="K101" s="60"/>
      <c r="L101" s="33"/>
      <c r="M101" s="229"/>
    </row>
    <row r="102" spans="1:13" ht="12" customHeight="1">
      <c r="A102" s="34" t="s">
        <v>311</v>
      </c>
      <c r="B102" s="69" t="s">
        <v>670</v>
      </c>
      <c r="C102" s="35">
        <v>852</v>
      </c>
      <c r="D102" s="45">
        <v>291</v>
      </c>
      <c r="E102" s="36">
        <f>SUM(F102:K102)</f>
        <v>5000</v>
      </c>
      <c r="F102" s="36">
        <f t="shared" ref="F102:K102" si="29">SUM(F103:F107)</f>
        <v>0</v>
      </c>
      <c r="G102" s="36">
        <f t="shared" si="29"/>
        <v>0</v>
      </c>
      <c r="H102" s="36">
        <f t="shared" si="29"/>
        <v>0</v>
      </c>
      <c r="I102" s="36">
        <f t="shared" si="29"/>
        <v>5000</v>
      </c>
      <c r="J102" s="36">
        <f t="shared" si="29"/>
        <v>0</v>
      </c>
      <c r="K102" s="36">
        <f t="shared" si="29"/>
        <v>0</v>
      </c>
      <c r="L102" s="33">
        <f>ROW()</f>
        <v>102</v>
      </c>
      <c r="M102" s="229"/>
    </row>
    <row r="103" spans="1:13" ht="12" customHeight="1">
      <c r="A103" s="37" t="str">
        <f t="array" ref="A103:A107">IFERROR(INDEX(КБК!E4:E1335,SMALL(IF((($D$102=КБК!F4:F1335)*($C$102=КБК!G4:G1335)*(NOT(ISERR(SEARCH($L$1,КБК!D4:D1335))))),ROW(КБК!E4:E1335)-3,""),ROW()-$L$102)),"")</f>
        <v>Доходы 000000131.852.0</v>
      </c>
      <c r="B103" s="69" t="str">
        <f t="array" ref="B103:B107">IFERROR(INDEX(КБК!H4:H1335,SMALL(IF((($D$102=КБК!F4:F1335)*($C$102=КБК!G4:G1335)*(NOT(ISERR(SEARCH($L$1,КБК!D4:D1335))))),ROW(КБК!E4:E1335)-3,""),ROW()-$L$102)),"")</f>
        <v>1102</v>
      </c>
      <c r="C103" s="35">
        <v>852</v>
      </c>
      <c r="D103" s="45">
        <v>291</v>
      </c>
      <c r="E103" s="36">
        <f t="shared" ref="E103:E129" si="30">SUM(F103:K103)</f>
        <v>5000</v>
      </c>
      <c r="F103" s="231"/>
      <c r="G103" s="60"/>
      <c r="H103" s="60"/>
      <c r="I103" s="60">
        <v>5000</v>
      </c>
      <c r="J103" s="60"/>
      <c r="K103" s="60"/>
      <c r="L103" s="33"/>
      <c r="M103" s="229"/>
    </row>
    <row r="104" spans="1:13" ht="12" customHeight="1">
      <c r="A104" s="37" t="str">
        <v/>
      </c>
      <c r="B104" s="69" t="str">
        <v/>
      </c>
      <c r="C104" s="35">
        <v>852</v>
      </c>
      <c r="D104" s="45">
        <v>291</v>
      </c>
      <c r="E104" s="36">
        <f t="shared" si="30"/>
        <v>0</v>
      </c>
      <c r="F104" s="231"/>
      <c r="G104" s="60"/>
      <c r="H104" s="60"/>
      <c r="I104" s="60"/>
      <c r="J104" s="60"/>
      <c r="K104" s="60"/>
      <c r="L104" s="33"/>
      <c r="M104" s="229"/>
    </row>
    <row r="105" spans="1:13" ht="12" customHeight="1">
      <c r="A105" s="37" t="str">
        <v/>
      </c>
      <c r="B105" s="69" t="str">
        <v/>
      </c>
      <c r="C105" s="35">
        <v>852</v>
      </c>
      <c r="D105" s="45">
        <v>291</v>
      </c>
      <c r="E105" s="36">
        <f t="shared" si="30"/>
        <v>0</v>
      </c>
      <c r="F105" s="231"/>
      <c r="G105" s="60"/>
      <c r="H105" s="60"/>
      <c r="I105" s="60"/>
      <c r="J105" s="60"/>
      <c r="K105" s="60"/>
      <c r="L105" s="33"/>
      <c r="M105" s="229"/>
    </row>
    <row r="106" spans="1:13" ht="12" customHeight="1">
      <c r="A106" s="37" t="str">
        <v/>
      </c>
      <c r="B106" s="69" t="str">
        <v/>
      </c>
      <c r="C106" s="35">
        <v>852</v>
      </c>
      <c r="D106" s="45">
        <v>291</v>
      </c>
      <c r="E106" s="36">
        <f t="shared" si="30"/>
        <v>0</v>
      </c>
      <c r="F106" s="231"/>
      <c r="G106" s="60"/>
      <c r="H106" s="60"/>
      <c r="I106" s="60"/>
      <c r="J106" s="60"/>
      <c r="K106" s="60"/>
      <c r="L106" s="33"/>
      <c r="M106" s="229"/>
    </row>
    <row r="107" spans="1:13" ht="12" customHeight="1">
      <c r="A107" s="37" t="str">
        <v/>
      </c>
      <c r="B107" s="69" t="str">
        <v/>
      </c>
      <c r="C107" s="35">
        <v>852</v>
      </c>
      <c r="D107" s="45">
        <v>291</v>
      </c>
      <c r="E107" s="36">
        <f t="shared" si="30"/>
        <v>0</v>
      </c>
      <c r="F107" s="231"/>
      <c r="G107" s="60"/>
      <c r="H107" s="60"/>
      <c r="I107" s="60"/>
      <c r="J107" s="60"/>
      <c r="K107" s="60"/>
      <c r="L107" s="33"/>
      <c r="M107" s="229"/>
    </row>
    <row r="108" spans="1:13" ht="12" customHeight="1">
      <c r="A108" s="34" t="s">
        <v>312</v>
      </c>
      <c r="B108" s="69" t="s">
        <v>670</v>
      </c>
      <c r="C108" s="35">
        <v>853</v>
      </c>
      <c r="D108" s="45">
        <v>291</v>
      </c>
      <c r="E108" s="36">
        <f t="shared" si="30"/>
        <v>63000</v>
      </c>
      <c r="F108" s="36">
        <f t="shared" ref="F108:K108" si="31">SUM(F109:F114)</f>
        <v>63000</v>
      </c>
      <c r="G108" s="36">
        <f t="shared" si="31"/>
        <v>0</v>
      </c>
      <c r="H108" s="36">
        <f t="shared" si="31"/>
        <v>0</v>
      </c>
      <c r="I108" s="36">
        <f t="shared" si="31"/>
        <v>0</v>
      </c>
      <c r="J108" s="36">
        <f t="shared" si="31"/>
        <v>0</v>
      </c>
      <c r="K108" s="36">
        <f t="shared" si="31"/>
        <v>0</v>
      </c>
      <c r="L108" s="33">
        <f>ROW()</f>
        <v>108</v>
      </c>
      <c r="M108" s="229"/>
    </row>
    <row r="109" spans="1:13" ht="12" customHeight="1">
      <c r="A109" s="37" t="str">
        <f t="array" ref="A109:A114">IFERROR(INDEX(КБК!E4:E1332,SMALL(IF((($D$108=КБК!F4:F1335)*($C$108=КБК!G4:G1335)*(NOT(ISERR(SEARCH($L$1,КБК!D4:D1335))))),ROW(КБК!E4:E1335)-3,""),ROW()-$L$108)),"")</f>
        <v>спорт 113038759.853.0</v>
      </c>
      <c r="B109" s="69" t="str">
        <f t="array" ref="B109:B114">IFERROR(INDEX(КБК!H4:H1335,SMALL(IF((($D$108=КБК!F4:F1335)*($C$108=КБК!G4:G1335)*(NOT(ISERR(SEARCH($L$1,КБК!D4:D1335))))),ROW(КБК!E4:E1335)-3,""),ROW()-$L$108)),"")</f>
        <v>1102</v>
      </c>
      <c r="C109" s="35">
        <v>853</v>
      </c>
      <c r="D109" s="45">
        <v>291</v>
      </c>
      <c r="E109" s="36">
        <f t="shared" si="30"/>
        <v>63000</v>
      </c>
      <c r="F109" s="60">
        <v>63000</v>
      </c>
      <c r="G109" s="60"/>
      <c r="H109" s="60"/>
      <c r="I109" s="60"/>
      <c r="J109" s="60"/>
      <c r="K109" s="60"/>
      <c r="L109" s="33"/>
      <c r="M109" s="229"/>
    </row>
    <row r="110" spans="1:13" ht="12" customHeight="1">
      <c r="A110" s="37" t="str">
        <v/>
      </c>
      <c r="B110" s="69" t="str">
        <v/>
      </c>
      <c r="C110" s="35">
        <v>853</v>
      </c>
      <c r="D110" s="45">
        <v>291</v>
      </c>
      <c r="E110" s="36">
        <f t="shared" si="30"/>
        <v>0</v>
      </c>
      <c r="F110" s="60"/>
      <c r="G110" s="60"/>
      <c r="H110" s="60"/>
      <c r="I110" s="60"/>
      <c r="J110" s="60"/>
      <c r="K110" s="60"/>
      <c r="L110" s="33"/>
      <c r="M110" s="229"/>
    </row>
    <row r="111" spans="1:13" ht="12" customHeight="1">
      <c r="A111" s="37" t="str">
        <v/>
      </c>
      <c r="B111" s="69" t="str">
        <v/>
      </c>
      <c r="C111" s="35">
        <v>853</v>
      </c>
      <c r="D111" s="45">
        <v>291</v>
      </c>
      <c r="E111" s="36">
        <f t="shared" si="30"/>
        <v>0</v>
      </c>
      <c r="F111" s="60"/>
      <c r="G111" s="60"/>
      <c r="H111" s="60"/>
      <c r="I111" s="60"/>
      <c r="J111" s="60"/>
      <c r="K111" s="60"/>
      <c r="L111" s="33"/>
      <c r="M111" s="229"/>
    </row>
    <row r="112" spans="1:13" ht="12" customHeight="1">
      <c r="A112" s="37" t="str">
        <v/>
      </c>
      <c r="B112" s="69" t="str">
        <v/>
      </c>
      <c r="C112" s="35">
        <v>853</v>
      </c>
      <c r="D112" s="45">
        <v>291</v>
      </c>
      <c r="E112" s="36">
        <f t="shared" si="30"/>
        <v>0</v>
      </c>
      <c r="F112" s="60"/>
      <c r="G112" s="60"/>
      <c r="H112" s="60"/>
      <c r="I112" s="60"/>
      <c r="J112" s="60"/>
      <c r="K112" s="60"/>
      <c r="L112" s="33"/>
      <c r="M112" s="229"/>
    </row>
    <row r="113" spans="1:13" ht="12" customHeight="1">
      <c r="A113" s="37" t="str">
        <v/>
      </c>
      <c r="B113" s="69" t="str">
        <v/>
      </c>
      <c r="C113" s="35">
        <v>853</v>
      </c>
      <c r="D113" s="45">
        <v>291</v>
      </c>
      <c r="E113" s="36">
        <f t="shared" si="30"/>
        <v>0</v>
      </c>
      <c r="F113" s="60"/>
      <c r="G113" s="60"/>
      <c r="H113" s="60"/>
      <c r="I113" s="60"/>
      <c r="J113" s="60"/>
      <c r="K113" s="60"/>
      <c r="L113" s="33"/>
      <c r="M113" s="229"/>
    </row>
    <row r="114" spans="1:13" ht="12" customHeight="1">
      <c r="A114" s="37" t="str">
        <v/>
      </c>
      <c r="B114" s="69" t="str">
        <v/>
      </c>
      <c r="C114" s="35">
        <v>853</v>
      </c>
      <c r="D114" s="45">
        <v>291</v>
      </c>
      <c r="E114" s="36">
        <f t="shared" si="30"/>
        <v>0</v>
      </c>
      <c r="F114" s="60"/>
      <c r="G114" s="60"/>
      <c r="H114" s="60"/>
      <c r="I114" s="60"/>
      <c r="J114" s="60"/>
      <c r="K114" s="60"/>
      <c r="L114" s="33"/>
      <c r="M114" s="229"/>
    </row>
    <row r="115" spans="1:13" ht="12" customHeight="1">
      <c r="A115" s="148" t="s">
        <v>926</v>
      </c>
      <c r="B115" s="69" t="s">
        <v>670</v>
      </c>
      <c r="C115" s="35">
        <v>853</v>
      </c>
      <c r="D115" s="45">
        <v>292</v>
      </c>
      <c r="E115" s="36">
        <f t="shared" si="30"/>
        <v>1000</v>
      </c>
      <c r="F115" s="36">
        <f>SUM(F116:F119)</f>
        <v>0</v>
      </c>
      <c r="G115" s="36">
        <f t="shared" ref="G115:K115" si="32">SUM(G116:G119)</f>
        <v>0</v>
      </c>
      <c r="H115" s="36">
        <f t="shared" si="32"/>
        <v>0</v>
      </c>
      <c r="I115" s="36">
        <f t="shared" si="32"/>
        <v>1000</v>
      </c>
      <c r="J115" s="36">
        <f t="shared" si="32"/>
        <v>0</v>
      </c>
      <c r="K115" s="36">
        <f t="shared" si="32"/>
        <v>0</v>
      </c>
      <c r="L115" s="33">
        <f>ROW()</f>
        <v>115</v>
      </c>
      <c r="M115" s="229"/>
    </row>
    <row r="116" spans="1:13" ht="12" customHeight="1">
      <c r="A116" s="37" t="str">
        <f t="array" ref="A116:A119">IFERROR(INDEX(КБК!E4:E1335,SMALL(IF((($D$115=КБК!F4:F1335)*($C$115=КБК!G4:G1335)*(NOT(ISERR(SEARCH($L$1,КБК!D4:D1335))))),ROW(КБК!E4:E1335)-3,""),ROW()-$L$115)),"")</f>
        <v>Доходы 000000131.853.0</v>
      </c>
      <c r="B116" s="69" t="str">
        <f t="array" ref="B116:B119">IFERROR(INDEX(КБК!H4:H1335,SMALL(IF((($D$115=КБК!F4:F1335)*($C$115=КБК!G4:G1335)*(NOT(ISERR(SEARCH($L$1,КБК!D4:D1335))))),ROW(КБК!E4:E1335)-3,""),ROW()-$L$115)),"")</f>
        <v>1102</v>
      </c>
      <c r="C116" s="35">
        <v>853</v>
      </c>
      <c r="D116" s="45">
        <v>292</v>
      </c>
      <c r="E116" s="36">
        <f t="shared" si="30"/>
        <v>1000</v>
      </c>
      <c r="F116" s="60"/>
      <c r="G116" s="60"/>
      <c r="H116" s="60"/>
      <c r="I116" s="60">
        <v>1000</v>
      </c>
      <c r="J116" s="60"/>
      <c r="K116" s="60"/>
      <c r="L116" s="33"/>
      <c r="M116" s="229"/>
    </row>
    <row r="117" spans="1:13" ht="12" customHeight="1">
      <c r="A117" s="37" t="str">
        <v/>
      </c>
      <c r="B117" s="69" t="str">
        <v/>
      </c>
      <c r="C117" s="35">
        <v>853</v>
      </c>
      <c r="D117" s="45">
        <v>292</v>
      </c>
      <c r="E117" s="36">
        <f t="shared" si="30"/>
        <v>0</v>
      </c>
      <c r="F117" s="60"/>
      <c r="G117" s="60"/>
      <c r="H117" s="60"/>
      <c r="I117" s="60"/>
      <c r="J117" s="60"/>
      <c r="K117" s="60"/>
      <c r="L117" s="33"/>
      <c r="M117" s="229"/>
    </row>
    <row r="118" spans="1:13" ht="12" customHeight="1">
      <c r="A118" s="37" t="str">
        <v/>
      </c>
      <c r="B118" s="69" t="str">
        <v/>
      </c>
      <c r="C118" s="35">
        <v>853</v>
      </c>
      <c r="D118" s="45">
        <v>292</v>
      </c>
      <c r="E118" s="36">
        <f t="shared" si="30"/>
        <v>0</v>
      </c>
      <c r="F118" s="60"/>
      <c r="G118" s="60"/>
      <c r="H118" s="60"/>
      <c r="I118" s="60"/>
      <c r="J118" s="60"/>
      <c r="K118" s="60"/>
      <c r="L118" s="33"/>
      <c r="M118" s="229"/>
    </row>
    <row r="119" spans="1:13" ht="12" customHeight="1">
      <c r="A119" s="37" t="str">
        <v/>
      </c>
      <c r="B119" s="69" t="str">
        <v/>
      </c>
      <c r="C119" s="35">
        <v>853</v>
      </c>
      <c r="D119" s="45">
        <v>292</v>
      </c>
      <c r="E119" s="36">
        <f t="shared" si="30"/>
        <v>0</v>
      </c>
      <c r="F119" s="60"/>
      <c r="G119" s="60"/>
      <c r="H119" s="60"/>
      <c r="I119" s="60"/>
      <c r="J119" s="60"/>
      <c r="K119" s="60"/>
      <c r="L119" s="33"/>
      <c r="M119" s="229"/>
    </row>
    <row r="120" spans="1:13" ht="12" customHeight="1">
      <c r="A120" s="148" t="s">
        <v>927</v>
      </c>
      <c r="B120" s="69" t="s">
        <v>670</v>
      </c>
      <c r="C120" s="35">
        <v>853</v>
      </c>
      <c r="D120" s="45">
        <v>293</v>
      </c>
      <c r="E120" s="36">
        <f t="shared" si="30"/>
        <v>0</v>
      </c>
      <c r="F120" s="36">
        <f>SUM(F121:F122)</f>
        <v>0</v>
      </c>
      <c r="G120" s="36">
        <f t="shared" ref="G120:K120" si="33">SUM(G121:G122)</f>
        <v>0</v>
      </c>
      <c r="H120" s="36">
        <f t="shared" si="33"/>
        <v>0</v>
      </c>
      <c r="I120" s="36">
        <f t="shared" si="33"/>
        <v>0</v>
      </c>
      <c r="J120" s="36">
        <f t="shared" si="33"/>
        <v>0</v>
      </c>
      <c r="K120" s="36">
        <f t="shared" si="33"/>
        <v>0</v>
      </c>
      <c r="L120" s="33">
        <f>ROW()</f>
        <v>120</v>
      </c>
      <c r="M120" s="229"/>
    </row>
    <row r="121" spans="1:13" ht="12" customHeight="1">
      <c r="A121" s="37" t="str">
        <f t="array" ref="A121:A122">IFERROR(INDEX(КБК!E4:E1335,SMALL(IF((($D$120=КБК!F4:F1335)*($C$120=КБК!G4:G1335)*(NOT(ISERR(SEARCH($L$1,КБК!D4:D1335))))),ROW(КБК!E4:E1335)-3,""),ROW()-$L$120)),"")</f>
        <v/>
      </c>
      <c r="B121" s="69" t="str">
        <f t="array" ref="B121:B122">IFERROR(INDEX(КБК!H4:H1335,SMALL(IF((($D$120=КБК!F4:F1335)*($C$120=КБК!G4:G1335)*(NOT(ISERR(SEARCH($L$1,КБК!D4:D1335))))),ROW(КБК!E4:E1335)-3,""),ROW()-$L$120)),"")</f>
        <v/>
      </c>
      <c r="C121" s="35">
        <v>853</v>
      </c>
      <c r="D121" s="45">
        <v>293</v>
      </c>
      <c r="E121" s="36">
        <f t="shared" si="30"/>
        <v>0</v>
      </c>
      <c r="F121" s="60"/>
      <c r="G121" s="60"/>
      <c r="H121" s="60"/>
      <c r="I121" s="60"/>
      <c r="J121" s="60"/>
      <c r="K121" s="60"/>
      <c r="L121" s="33"/>
      <c r="M121" s="229"/>
    </row>
    <row r="122" spans="1:13" ht="12" customHeight="1">
      <c r="A122" s="37" t="str">
        <v/>
      </c>
      <c r="B122" s="69" t="str">
        <v/>
      </c>
      <c r="C122" s="35">
        <v>853</v>
      </c>
      <c r="D122" s="45">
        <v>293</v>
      </c>
      <c r="E122" s="36">
        <f t="shared" si="30"/>
        <v>0</v>
      </c>
      <c r="F122" s="60"/>
      <c r="G122" s="60"/>
      <c r="H122" s="60"/>
      <c r="I122" s="60"/>
      <c r="J122" s="60"/>
      <c r="K122" s="60"/>
      <c r="L122" s="33"/>
      <c r="M122" s="229"/>
    </row>
    <row r="123" spans="1:13" ht="12" customHeight="1">
      <c r="A123" s="148" t="s">
        <v>928</v>
      </c>
      <c r="B123" s="69" t="s">
        <v>670</v>
      </c>
      <c r="C123" s="35">
        <v>853</v>
      </c>
      <c r="D123" s="45">
        <v>295</v>
      </c>
      <c r="E123" s="36">
        <f t="shared" si="30"/>
        <v>0</v>
      </c>
      <c r="F123" s="36">
        <f>SUM(F124:F125)</f>
        <v>0</v>
      </c>
      <c r="G123" s="36">
        <f t="shared" ref="G123:K123" si="34">SUM(G124:G125)</f>
        <v>0</v>
      </c>
      <c r="H123" s="36">
        <f t="shared" si="34"/>
        <v>0</v>
      </c>
      <c r="I123" s="36">
        <f t="shared" si="34"/>
        <v>0</v>
      </c>
      <c r="J123" s="36">
        <f t="shared" si="34"/>
        <v>0</v>
      </c>
      <c r="K123" s="36">
        <f t="shared" si="34"/>
        <v>0</v>
      </c>
      <c r="L123" s="33">
        <f>ROW()</f>
        <v>123</v>
      </c>
      <c r="M123" s="229"/>
    </row>
    <row r="124" spans="1:13" ht="12" customHeight="1">
      <c r="A124" s="37" t="str">
        <f t="array" ref="A124:A125">IFERROR(INDEX(КБК!E4:E1335,SMALL(IF((($D$123=КБК!F4:F1335)*($C$123=КБК!G4:G1335)*(NOT(ISERR(SEARCH($L$1,КБК!D4:D1335))))),ROW(КБК!E4:E1335)-3,""),ROW()-$L$123)),"")</f>
        <v/>
      </c>
      <c r="B124" s="69" t="str">
        <f t="array" ref="B124:B125">IFERROR(INDEX(КБК!H4:H1335,SMALL(IF((($D$123=КБК!F4:F1335)*($C$123=КБК!G4:G1335)*(NOT(ISERR(SEARCH($L$1,КБК!D4:D1335))))),ROW(КБК!E4:E1335)-3,""),ROW()-$L$123)),"")</f>
        <v/>
      </c>
      <c r="C124" s="35">
        <v>853</v>
      </c>
      <c r="D124" s="45">
        <v>295</v>
      </c>
      <c r="E124" s="36">
        <f t="shared" si="30"/>
        <v>0</v>
      </c>
      <c r="F124" s="60"/>
      <c r="G124" s="60"/>
      <c r="H124" s="60"/>
      <c r="I124" s="60"/>
      <c r="J124" s="60"/>
      <c r="K124" s="60"/>
      <c r="L124" s="33"/>
      <c r="M124" s="229"/>
    </row>
    <row r="125" spans="1:13" ht="12" customHeight="1">
      <c r="A125" s="37" t="str">
        <v/>
      </c>
      <c r="B125" s="69" t="str">
        <v/>
      </c>
      <c r="C125" s="35">
        <v>853</v>
      </c>
      <c r="D125" s="45">
        <v>295</v>
      </c>
      <c r="E125" s="36">
        <f t="shared" si="30"/>
        <v>0</v>
      </c>
      <c r="F125" s="60"/>
      <c r="G125" s="60"/>
      <c r="H125" s="60"/>
      <c r="I125" s="60"/>
      <c r="J125" s="60"/>
      <c r="K125" s="60"/>
      <c r="L125" s="33"/>
      <c r="M125" s="229"/>
    </row>
    <row r="126" spans="1:13" ht="12" customHeight="1">
      <c r="A126" s="34" t="s">
        <v>67</v>
      </c>
      <c r="B126" s="69" t="s">
        <v>670</v>
      </c>
      <c r="C126" s="35">
        <v>0</v>
      </c>
      <c r="D126" s="45">
        <v>0</v>
      </c>
      <c r="E126" s="36">
        <f t="shared" si="30"/>
        <v>0</v>
      </c>
      <c r="F126" s="36"/>
      <c r="G126" s="36"/>
      <c r="H126" s="36"/>
      <c r="I126" s="36"/>
      <c r="J126" s="36"/>
      <c r="K126" s="36"/>
      <c r="L126" s="33"/>
      <c r="M126" s="229"/>
    </row>
    <row r="127" spans="1:13" ht="27" customHeight="1">
      <c r="A127" s="34" t="s">
        <v>68</v>
      </c>
      <c r="B127" s="69" t="s">
        <v>670</v>
      </c>
      <c r="C127" s="35">
        <v>113</v>
      </c>
      <c r="D127" s="45">
        <v>296</v>
      </c>
      <c r="E127" s="36">
        <f t="shared" si="30"/>
        <v>0</v>
      </c>
      <c r="F127" s="36">
        <f t="shared" ref="F127:K127" si="35">SUM(F128:F131)</f>
        <v>0</v>
      </c>
      <c r="G127" s="36">
        <f t="shared" si="35"/>
        <v>0</v>
      </c>
      <c r="H127" s="36">
        <f t="shared" si="35"/>
        <v>0</v>
      </c>
      <c r="I127" s="36">
        <f t="shared" si="35"/>
        <v>0</v>
      </c>
      <c r="J127" s="36">
        <f t="shared" si="35"/>
        <v>0</v>
      </c>
      <c r="K127" s="36">
        <f t="shared" si="35"/>
        <v>0</v>
      </c>
      <c r="L127" s="33">
        <f>ROW()</f>
        <v>127</v>
      </c>
      <c r="M127" s="229"/>
    </row>
    <row r="128" spans="1:13" ht="12" customHeight="1">
      <c r="A128" s="37" t="str">
        <f t="array" ref="A128:A131">IFERROR(INDEX(КБК!E4:E1335,SMALL(IF((($D$127=КБК!F4:F1335)*($C$127=КБК!G4:G1335)*(NOT(ISERR(SEARCH($L$1,КБК!D4:D1335))))),ROW(КБК!E4:E1335)-3,""),ROW()-$L$127)),"")</f>
        <v/>
      </c>
      <c r="B128" s="69" t="str">
        <f t="array" ref="B128:B131">IFERROR(INDEX(КБК!H4:H1335,SMALL(IF((($D$127=КБК!F4:F1335)*($C$127=КБК!G4:G1335)*(NOT(ISERR(SEARCH($L$1,КБК!D4:D1335))))),ROW(КБК!E4:E1335)-3,""),ROW()-$L$127)),"")</f>
        <v/>
      </c>
      <c r="C128" s="35">
        <v>113</v>
      </c>
      <c r="D128" s="45">
        <v>296</v>
      </c>
      <c r="E128" s="36">
        <f t="shared" si="30"/>
        <v>0</v>
      </c>
      <c r="F128" s="60"/>
      <c r="G128" s="60"/>
      <c r="H128" s="60"/>
      <c r="I128" s="60"/>
      <c r="J128" s="60"/>
      <c r="K128" s="60"/>
      <c r="L128" s="33"/>
      <c r="M128" s="229"/>
    </row>
    <row r="129" spans="1:13" ht="12" customHeight="1">
      <c r="A129" s="37" t="str">
        <v/>
      </c>
      <c r="B129" s="69" t="str">
        <v/>
      </c>
      <c r="C129" s="35">
        <v>113</v>
      </c>
      <c r="D129" s="45">
        <v>296</v>
      </c>
      <c r="E129" s="36">
        <f t="shared" si="30"/>
        <v>0</v>
      </c>
      <c r="F129" s="60"/>
      <c r="G129" s="60"/>
      <c r="H129" s="60"/>
      <c r="I129" s="60"/>
      <c r="J129" s="60"/>
      <c r="K129" s="60"/>
      <c r="L129" s="33"/>
      <c r="M129" s="229"/>
    </row>
    <row r="130" spans="1:13" ht="12" customHeight="1">
      <c r="A130" s="37" t="str">
        <v/>
      </c>
      <c r="B130" s="69" t="str">
        <v/>
      </c>
      <c r="C130" s="35">
        <v>113</v>
      </c>
      <c r="D130" s="45">
        <v>296</v>
      </c>
      <c r="E130" s="36">
        <f t="shared" ref="E130:E131" si="36">SUM(F130:K130)</f>
        <v>0</v>
      </c>
      <c r="F130" s="60"/>
      <c r="G130" s="60"/>
      <c r="H130" s="60"/>
      <c r="I130" s="60"/>
      <c r="J130" s="60"/>
      <c r="K130" s="60"/>
      <c r="L130" s="33"/>
      <c r="M130" s="229"/>
    </row>
    <row r="131" spans="1:13" ht="12" customHeight="1">
      <c r="A131" s="37" t="str">
        <v/>
      </c>
      <c r="B131" s="69" t="str">
        <v/>
      </c>
      <c r="C131" s="35">
        <v>113</v>
      </c>
      <c r="D131" s="45">
        <v>296</v>
      </c>
      <c r="E131" s="36">
        <f t="shared" si="36"/>
        <v>0</v>
      </c>
      <c r="F131" s="60"/>
      <c r="G131" s="60"/>
      <c r="H131" s="60"/>
      <c r="I131" s="60"/>
      <c r="J131" s="60"/>
      <c r="K131" s="60"/>
      <c r="L131" s="33"/>
      <c r="M131" s="229"/>
    </row>
    <row r="132" spans="1:13" ht="12" customHeight="1">
      <c r="A132" s="34" t="s">
        <v>304</v>
      </c>
      <c r="B132" s="69" t="s">
        <v>670</v>
      </c>
      <c r="C132" s="35" t="s">
        <v>670</v>
      </c>
      <c r="D132" s="45" t="s">
        <v>670</v>
      </c>
      <c r="E132" s="36">
        <f>SUM(F132:K132)</f>
        <v>26606550</v>
      </c>
      <c r="F132" s="36">
        <f t="shared" ref="F132:K132" si="37">F133+F139+F147+F168+F173+F196+F219+F233+F255+F216+F359</f>
        <v>24827850</v>
      </c>
      <c r="G132" s="36">
        <f t="shared" si="37"/>
        <v>0</v>
      </c>
      <c r="H132" s="36">
        <f t="shared" si="37"/>
        <v>0</v>
      </c>
      <c r="I132" s="36">
        <f t="shared" si="37"/>
        <v>1778700</v>
      </c>
      <c r="J132" s="36">
        <f t="shared" si="37"/>
        <v>0</v>
      </c>
      <c r="K132" s="36">
        <f t="shared" si="37"/>
        <v>0</v>
      </c>
      <c r="L132" s="33"/>
      <c r="M132" s="229"/>
    </row>
    <row r="133" spans="1:13" ht="12" customHeight="1">
      <c r="A133" s="34" t="s">
        <v>305</v>
      </c>
      <c r="B133" s="69" t="s">
        <v>670</v>
      </c>
      <c r="C133" s="35">
        <v>244</v>
      </c>
      <c r="D133" s="45">
        <v>221</v>
      </c>
      <c r="E133" s="36">
        <f>SUM(F133:K133)</f>
        <v>82500</v>
      </c>
      <c r="F133" s="36">
        <f t="shared" ref="F133:K133" si="38">SUM(F134:F138)</f>
        <v>77500</v>
      </c>
      <c r="G133" s="36">
        <f t="shared" si="38"/>
        <v>0</v>
      </c>
      <c r="H133" s="36">
        <f t="shared" si="38"/>
        <v>0</v>
      </c>
      <c r="I133" s="36">
        <f t="shared" si="38"/>
        <v>5000</v>
      </c>
      <c r="J133" s="36">
        <f t="shared" si="38"/>
        <v>0</v>
      </c>
      <c r="K133" s="36">
        <f t="shared" si="38"/>
        <v>0</v>
      </c>
      <c r="L133" s="33">
        <f>ROW()</f>
        <v>133</v>
      </c>
      <c r="M133" s="229"/>
    </row>
    <row r="134" spans="1:13" ht="12" customHeight="1">
      <c r="A134" s="37" t="str">
        <f t="array" ref="A134:A138">IFERROR(INDEX(КБК!E4:E1335,SMALL(IF((($D$133=КБК!F4:F1335)*($C$133=КБК!G4:G1335)*(NOT(ISERR(SEARCH($L$1,КБК!D4:D1335))))),ROW(КБК!E4:E1335)-3,""),ROW()-$L$133)),"")</f>
        <v>Доходы 000000131.244.0</v>
      </c>
      <c r="B134" s="69" t="str">
        <f t="array" ref="B134:B138">IFERROR(INDEX(КБК!H4:H1335,SMALL(IF((($D$133=КБК!F4:F1335)*($C$133=КБК!G4:G1335)*(NOT(ISERR(SEARCH($L$1,КБК!D4:D1335))))),ROW(КБК!E4:E1335)-3,""),ROW()-$L$133)),"")</f>
        <v>1102</v>
      </c>
      <c r="C134" s="35">
        <v>244</v>
      </c>
      <c r="D134" s="45">
        <v>221</v>
      </c>
      <c r="E134" s="36">
        <f t="shared" ref="E134:E175" si="39">SUM(F134:K134)</f>
        <v>5000</v>
      </c>
      <c r="F134" s="60"/>
      <c r="G134" s="60"/>
      <c r="H134" s="60"/>
      <c r="I134" s="60">
        <v>5000</v>
      </c>
      <c r="J134" s="60"/>
      <c r="K134" s="60"/>
      <c r="L134" s="33"/>
      <c r="M134" s="229"/>
    </row>
    <row r="135" spans="1:13" ht="12" customHeight="1">
      <c r="A135" s="37" t="str">
        <v>спорт 113038759.244.0</v>
      </c>
      <c r="B135" s="69" t="str">
        <v>1102</v>
      </c>
      <c r="C135" s="35">
        <v>244</v>
      </c>
      <c r="D135" s="45">
        <v>221</v>
      </c>
      <c r="E135" s="36">
        <f t="shared" si="39"/>
        <v>77500</v>
      </c>
      <c r="F135" s="60">
        <v>77500</v>
      </c>
      <c r="G135" s="60"/>
      <c r="H135" s="60"/>
      <c r="I135" s="60"/>
      <c r="J135" s="60"/>
      <c r="K135" s="60"/>
      <c r="L135" s="33"/>
      <c r="M135" s="229"/>
    </row>
    <row r="136" spans="1:13" ht="12" customHeight="1">
      <c r="A136" s="37" t="str">
        <v/>
      </c>
      <c r="B136" s="69" t="str">
        <v/>
      </c>
      <c r="C136" s="35">
        <v>244</v>
      </c>
      <c r="D136" s="45">
        <v>221</v>
      </c>
      <c r="E136" s="36">
        <f t="shared" si="39"/>
        <v>0</v>
      </c>
      <c r="F136" s="60"/>
      <c r="G136" s="60"/>
      <c r="H136" s="60"/>
      <c r="I136" s="60"/>
      <c r="J136" s="60"/>
      <c r="K136" s="60"/>
      <c r="L136" s="33"/>
      <c r="M136" s="229"/>
    </row>
    <row r="137" spans="1:13" ht="12" customHeight="1">
      <c r="A137" s="37" t="str">
        <v/>
      </c>
      <c r="B137" s="69" t="str">
        <v/>
      </c>
      <c r="C137" s="35">
        <v>244</v>
      </c>
      <c r="D137" s="45">
        <v>221</v>
      </c>
      <c r="E137" s="36">
        <f t="shared" si="39"/>
        <v>0</v>
      </c>
      <c r="F137" s="60"/>
      <c r="G137" s="60"/>
      <c r="H137" s="60"/>
      <c r="I137" s="60"/>
      <c r="J137" s="60"/>
      <c r="K137" s="60"/>
      <c r="L137" s="33"/>
      <c r="M137" s="229"/>
    </row>
    <row r="138" spans="1:13" ht="12" customHeight="1">
      <c r="A138" s="37" t="str">
        <v/>
      </c>
      <c r="B138" s="69" t="str">
        <v/>
      </c>
      <c r="C138" s="35">
        <v>244</v>
      </c>
      <c r="D138" s="45">
        <v>221</v>
      </c>
      <c r="E138" s="36">
        <f t="shared" si="39"/>
        <v>0</v>
      </c>
      <c r="F138" s="60"/>
      <c r="G138" s="60"/>
      <c r="H138" s="60"/>
      <c r="I138" s="60"/>
      <c r="J138" s="60"/>
      <c r="K138" s="60"/>
      <c r="L138" s="33"/>
      <c r="M138" s="229"/>
    </row>
    <row r="139" spans="1:13" ht="12" customHeight="1">
      <c r="A139" s="34" t="s">
        <v>306</v>
      </c>
      <c r="B139" s="69" t="s">
        <v>670</v>
      </c>
      <c r="C139" s="35">
        <v>244</v>
      </c>
      <c r="D139" s="45">
        <v>222</v>
      </c>
      <c r="E139" s="36">
        <f t="shared" si="39"/>
        <v>26000</v>
      </c>
      <c r="F139" s="36">
        <f t="shared" ref="F139:K139" si="40">SUM(F140:F146)</f>
        <v>18000</v>
      </c>
      <c r="G139" s="36">
        <f t="shared" si="40"/>
        <v>0</v>
      </c>
      <c r="H139" s="36">
        <f t="shared" si="40"/>
        <v>0</v>
      </c>
      <c r="I139" s="36">
        <f t="shared" si="40"/>
        <v>8000</v>
      </c>
      <c r="J139" s="36">
        <f t="shared" si="40"/>
        <v>0</v>
      </c>
      <c r="K139" s="36">
        <f t="shared" si="40"/>
        <v>0</v>
      </c>
      <c r="L139" s="33">
        <f>ROW()</f>
        <v>139</v>
      </c>
      <c r="M139" s="229"/>
    </row>
    <row r="140" spans="1:13" ht="12" customHeight="1">
      <c r="A140" s="37" t="str">
        <f t="array" ref="A140:A146">IFERROR(INDEX(КБК!E4:E1335,SMALL(IF((($D$139=КБК!F4:F1335)*($C$139=КБК!G4:G1335)*(NOT(ISERR(SEARCH($L$1,КБК!D4:D1335))))),ROW(КБК!E4:E1335)-3,""),ROW()-$L$139)),"")</f>
        <v>Доходы 000000131.244.0</v>
      </c>
      <c r="B140" s="69" t="str">
        <f t="array" ref="B140:B146">IFERROR(INDEX(КБК!H4:H1335,SMALL(IF((($D$139=КБК!F4:F1335)*($C$139=КБК!G4:G1335)*(NOT(ISERR(SEARCH($L$1,КБК!D4:D1335))))),ROW(КБК!E4:E1335)-3,""),ROW()-$L$139)),"")</f>
        <v>1102</v>
      </c>
      <c r="C140" s="35">
        <v>244</v>
      </c>
      <c r="D140" s="45">
        <v>222</v>
      </c>
      <c r="E140" s="36">
        <f t="shared" si="39"/>
        <v>8000</v>
      </c>
      <c r="F140" s="60"/>
      <c r="G140" s="60"/>
      <c r="H140" s="60"/>
      <c r="I140" s="60">
        <v>8000</v>
      </c>
      <c r="J140" s="60"/>
      <c r="K140" s="60"/>
      <c r="L140" s="33"/>
      <c r="M140" s="229"/>
    </row>
    <row r="141" spans="1:13" ht="12" customHeight="1">
      <c r="A141" s="37" t="str">
        <v>спорт 113038759.244.0</v>
      </c>
      <c r="B141" s="69" t="str">
        <v>1102</v>
      </c>
      <c r="C141" s="35">
        <v>244</v>
      </c>
      <c r="D141" s="45">
        <v>222</v>
      </c>
      <c r="E141" s="36">
        <f t="shared" si="39"/>
        <v>18000</v>
      </c>
      <c r="F141" s="60">
        <v>18000</v>
      </c>
      <c r="G141" s="60"/>
      <c r="H141" s="60"/>
      <c r="I141" s="60"/>
      <c r="J141" s="60"/>
      <c r="K141" s="60"/>
      <c r="L141" s="33"/>
      <c r="M141" s="229"/>
    </row>
    <row r="142" spans="1:13" ht="12" customHeight="1">
      <c r="A142" s="37" t="str">
        <v/>
      </c>
      <c r="B142" s="69" t="str">
        <v/>
      </c>
      <c r="C142" s="35">
        <v>244</v>
      </c>
      <c r="D142" s="45">
        <v>222</v>
      </c>
      <c r="E142" s="36">
        <f t="shared" si="39"/>
        <v>0</v>
      </c>
      <c r="F142" s="60"/>
      <c r="G142" s="60"/>
      <c r="H142" s="60"/>
      <c r="I142" s="60"/>
      <c r="J142" s="60"/>
      <c r="K142" s="60"/>
      <c r="L142" s="33"/>
      <c r="M142" s="229"/>
    </row>
    <row r="143" spans="1:13" ht="12" customHeight="1">
      <c r="A143" s="37" t="str">
        <v/>
      </c>
      <c r="B143" s="69" t="str">
        <v/>
      </c>
      <c r="C143" s="35">
        <v>244</v>
      </c>
      <c r="D143" s="45">
        <v>222</v>
      </c>
      <c r="E143" s="36">
        <f t="shared" si="39"/>
        <v>0</v>
      </c>
      <c r="F143" s="60"/>
      <c r="G143" s="60"/>
      <c r="H143" s="60"/>
      <c r="I143" s="60"/>
      <c r="J143" s="60"/>
      <c r="K143" s="60"/>
      <c r="L143" s="33"/>
      <c r="M143" s="229"/>
    </row>
    <row r="144" spans="1:13" ht="12" customHeight="1">
      <c r="A144" s="37" t="str">
        <v/>
      </c>
      <c r="B144" s="69" t="str">
        <v/>
      </c>
      <c r="C144" s="35">
        <v>244</v>
      </c>
      <c r="D144" s="45">
        <v>222</v>
      </c>
      <c r="E144" s="36">
        <f t="shared" si="39"/>
        <v>0</v>
      </c>
      <c r="F144" s="60"/>
      <c r="G144" s="60"/>
      <c r="H144" s="60"/>
      <c r="I144" s="60"/>
      <c r="J144" s="60"/>
      <c r="K144" s="60"/>
      <c r="L144" s="33"/>
      <c r="M144" s="229"/>
    </row>
    <row r="145" spans="1:13" ht="12" customHeight="1">
      <c r="A145" s="37" t="str">
        <v/>
      </c>
      <c r="B145" s="69" t="str">
        <v/>
      </c>
      <c r="C145" s="35">
        <v>244</v>
      </c>
      <c r="D145" s="45">
        <v>222</v>
      </c>
      <c r="E145" s="36">
        <f t="shared" si="39"/>
        <v>0</v>
      </c>
      <c r="F145" s="60"/>
      <c r="G145" s="60"/>
      <c r="H145" s="60"/>
      <c r="I145" s="60"/>
      <c r="J145" s="60"/>
      <c r="K145" s="60"/>
      <c r="L145" s="33"/>
      <c r="M145" s="229"/>
    </row>
    <row r="146" spans="1:13" ht="12" customHeight="1">
      <c r="A146" s="37" t="str">
        <v/>
      </c>
      <c r="B146" s="69" t="str">
        <v/>
      </c>
      <c r="C146" s="35">
        <v>244</v>
      </c>
      <c r="D146" s="45">
        <v>222</v>
      </c>
      <c r="E146" s="36">
        <f t="shared" si="39"/>
        <v>0</v>
      </c>
      <c r="F146" s="60"/>
      <c r="G146" s="60"/>
      <c r="H146" s="60"/>
      <c r="I146" s="60"/>
      <c r="J146" s="60"/>
      <c r="K146" s="60"/>
      <c r="L146" s="33"/>
      <c r="M146" s="229"/>
    </row>
    <row r="147" spans="1:13" ht="12" customHeight="1">
      <c r="A147" s="34" t="s">
        <v>307</v>
      </c>
      <c r="B147" s="69" t="s">
        <v>670</v>
      </c>
      <c r="C147" s="35">
        <v>244</v>
      </c>
      <c r="D147" s="45">
        <v>223</v>
      </c>
      <c r="E147" s="36">
        <f t="shared" si="39"/>
        <v>21485510</v>
      </c>
      <c r="F147" s="36">
        <f t="shared" ref="F147:K147" si="41">F148+F155+F162</f>
        <v>20077110</v>
      </c>
      <c r="G147" s="36">
        <f t="shared" si="41"/>
        <v>0</v>
      </c>
      <c r="H147" s="36">
        <f t="shared" si="41"/>
        <v>0</v>
      </c>
      <c r="I147" s="36">
        <f t="shared" si="41"/>
        <v>1408400</v>
      </c>
      <c r="J147" s="36">
        <f t="shared" si="41"/>
        <v>0</v>
      </c>
      <c r="K147" s="36">
        <f t="shared" si="41"/>
        <v>0</v>
      </c>
      <c r="L147" s="33"/>
      <c r="M147" s="229"/>
    </row>
    <row r="148" spans="1:13" ht="12" customHeight="1">
      <c r="A148" s="34" t="s">
        <v>420</v>
      </c>
      <c r="B148" s="69" t="s">
        <v>670</v>
      </c>
      <c r="C148" s="35">
        <v>244</v>
      </c>
      <c r="D148" s="45">
        <v>223</v>
      </c>
      <c r="E148" s="36">
        <f t="shared" si="39"/>
        <v>12896610</v>
      </c>
      <c r="F148" s="36">
        <f t="shared" ref="F148:K148" si="42">SUM(F149:F154)</f>
        <v>12323610</v>
      </c>
      <c r="G148" s="36">
        <f t="shared" si="42"/>
        <v>0</v>
      </c>
      <c r="H148" s="36">
        <f t="shared" si="42"/>
        <v>0</v>
      </c>
      <c r="I148" s="36">
        <f t="shared" si="42"/>
        <v>573000</v>
      </c>
      <c r="J148" s="36">
        <f t="shared" si="42"/>
        <v>0</v>
      </c>
      <c r="K148" s="36">
        <f t="shared" si="42"/>
        <v>0</v>
      </c>
      <c r="L148" s="33">
        <f>ROW()</f>
        <v>148</v>
      </c>
      <c r="M148" s="229"/>
    </row>
    <row r="149" spans="1:13" ht="12" customHeight="1">
      <c r="A149" s="37" t="str">
        <f t="array" ref="A149:A154">IFERROR(INDEX(КБК!E4:E1335,SMALL(IF(((2231=КБК!F4:F1335)*($C$147=КБК!G4:G1335)*(NOT(ISERR(SEARCH($L$1,КБК!D4:D1335))))),ROW(КБК!E4:E1335)-3,""),ROW()-$L$148)),"")</f>
        <v>Аренда 000000121.244.Э</v>
      </c>
      <c r="B149" s="69" t="str">
        <f t="array" ref="B149:B154">IFERROR(INDEX(КБК!H4:H1335,SMALL(IF(((2231=КБК!F4:F1335)*($C$148=КБК!G4:G1335)*(NOT(ISERR(SEARCH($L$1,КБК!D4:D1335))))),ROW(КБК!E4:E1335)-3,""),ROW()-$L$148)),"")</f>
        <v>1102</v>
      </c>
      <c r="C149" s="35">
        <v>244</v>
      </c>
      <c r="D149" s="45">
        <v>223</v>
      </c>
      <c r="E149" s="36">
        <f t="shared" si="39"/>
        <v>0</v>
      </c>
      <c r="F149" s="60"/>
      <c r="G149" s="60"/>
      <c r="H149" s="60"/>
      <c r="I149" s="60"/>
      <c r="J149" s="60"/>
      <c r="K149" s="60"/>
      <c r="L149" s="33"/>
      <c r="M149" s="229"/>
    </row>
    <row r="150" spans="1:13" ht="12" customHeight="1">
      <c r="A150" s="37" t="str">
        <v>Доходы 000000131.244.Э</v>
      </c>
      <c r="B150" s="69" t="str">
        <v>1102</v>
      </c>
      <c r="C150" s="35">
        <v>244</v>
      </c>
      <c r="D150" s="45">
        <v>223</v>
      </c>
      <c r="E150" s="36">
        <f t="shared" si="39"/>
        <v>523000</v>
      </c>
      <c r="F150" s="60"/>
      <c r="G150" s="60"/>
      <c r="H150" s="60"/>
      <c r="I150" s="60">
        <v>523000</v>
      </c>
      <c r="J150" s="60"/>
      <c r="K150" s="60"/>
      <c r="L150" s="33"/>
      <c r="M150" s="229"/>
    </row>
    <row r="151" spans="1:13" ht="12" customHeight="1">
      <c r="A151" s="37" t="str">
        <v>Компенсация 000000135.244.Э</v>
      </c>
      <c r="B151" s="69" t="str">
        <v>1102</v>
      </c>
      <c r="C151" s="35">
        <v>244</v>
      </c>
      <c r="D151" s="45">
        <v>223</v>
      </c>
      <c r="E151" s="36">
        <f t="shared" si="39"/>
        <v>50000</v>
      </c>
      <c r="F151" s="60"/>
      <c r="G151" s="60"/>
      <c r="H151" s="60"/>
      <c r="I151" s="60">
        <v>50000</v>
      </c>
      <c r="J151" s="60"/>
      <c r="K151" s="60"/>
      <c r="L151" s="33"/>
      <c r="M151" s="229"/>
    </row>
    <row r="152" spans="1:13" ht="12" customHeight="1">
      <c r="A152" s="37" t="str">
        <v>спорт 113038759.244.Э</v>
      </c>
      <c r="B152" s="69" t="str">
        <v>1102</v>
      </c>
      <c r="C152" s="35">
        <v>244</v>
      </c>
      <c r="D152" s="45">
        <v>223</v>
      </c>
      <c r="E152" s="36">
        <f t="shared" si="39"/>
        <v>12323610</v>
      </c>
      <c r="F152" s="60">
        <v>12323610</v>
      </c>
      <c r="G152" s="60"/>
      <c r="H152" s="60"/>
      <c r="I152" s="60"/>
      <c r="J152" s="60"/>
      <c r="K152" s="60"/>
      <c r="L152" s="33"/>
      <c r="M152" s="229"/>
    </row>
    <row r="153" spans="1:13" ht="12" customHeight="1">
      <c r="A153" s="37" t="str">
        <v/>
      </c>
      <c r="B153" s="69" t="str">
        <v/>
      </c>
      <c r="C153" s="35">
        <v>244</v>
      </c>
      <c r="D153" s="45">
        <v>223</v>
      </c>
      <c r="E153" s="36">
        <f t="shared" si="39"/>
        <v>0</v>
      </c>
      <c r="F153" s="60"/>
      <c r="G153" s="60"/>
      <c r="H153" s="60"/>
      <c r="I153" s="60"/>
      <c r="J153" s="60"/>
      <c r="K153" s="60"/>
      <c r="L153" s="33"/>
      <c r="M153" s="229"/>
    </row>
    <row r="154" spans="1:13" ht="12" customHeight="1">
      <c r="A154" s="37" t="str">
        <v/>
      </c>
      <c r="B154" s="69" t="str">
        <v/>
      </c>
      <c r="C154" s="35">
        <v>244</v>
      </c>
      <c r="D154" s="45">
        <v>223</v>
      </c>
      <c r="E154" s="36">
        <f t="shared" si="39"/>
        <v>0</v>
      </c>
      <c r="F154" s="60"/>
      <c r="G154" s="60"/>
      <c r="H154" s="60"/>
      <c r="I154" s="60"/>
      <c r="J154" s="60"/>
      <c r="K154" s="60"/>
      <c r="L154" s="33"/>
      <c r="M154" s="229"/>
    </row>
    <row r="155" spans="1:13" ht="12" customHeight="1">
      <c r="A155" s="157" t="s">
        <v>421</v>
      </c>
      <c r="B155" s="241" t="s">
        <v>670</v>
      </c>
      <c r="C155" s="35">
        <v>244</v>
      </c>
      <c r="D155" s="45">
        <v>223</v>
      </c>
      <c r="E155" s="36">
        <f t="shared" si="39"/>
        <v>7753500</v>
      </c>
      <c r="F155" s="36">
        <f t="shared" ref="F155:K155" si="43">SUM(F156:F161)</f>
        <v>7753500</v>
      </c>
      <c r="G155" s="36">
        <f t="shared" si="43"/>
        <v>0</v>
      </c>
      <c r="H155" s="36">
        <f t="shared" si="43"/>
        <v>0</v>
      </c>
      <c r="I155" s="36">
        <f t="shared" si="43"/>
        <v>0</v>
      </c>
      <c r="J155" s="36">
        <f t="shared" si="43"/>
        <v>0</v>
      </c>
      <c r="K155" s="36">
        <f t="shared" si="43"/>
        <v>0</v>
      </c>
      <c r="L155" s="33">
        <f>ROW()</f>
        <v>155</v>
      </c>
      <c r="M155" s="229"/>
    </row>
    <row r="156" spans="1:13" ht="12" customHeight="1">
      <c r="A156" s="147" t="str">
        <f t="array" ref="A156:A161">IFERROR(INDEX(КБК!E4:E1335,SMALL(IF(((2232=КБК!F4:F1335)*($C$147=КБК!G4:G1335)*(NOT(ISERR(SEARCH($L$1,КБК!D4:D1335))))),ROW(КБК!E4:E1335)-3,""),ROW()-$L$155)),"")</f>
        <v>Аренда 000000121.244.Т</v>
      </c>
      <c r="B156" s="241" t="str">
        <f t="array" ref="B156:B161">IFERROR(INDEX(КБК!H4:H1335,SMALL(IF(((2232=КБК!F4:F1335)*($C$155=КБК!G4:G1335)*(NOT(ISERR(SEARCH($L$1,КБК!D4:D1335))))),ROW(КБК!E4:E1335)-3,""),ROW()-$L$155)),"")</f>
        <v>1102</v>
      </c>
      <c r="C156" s="35">
        <v>244</v>
      </c>
      <c r="D156" s="45">
        <v>223</v>
      </c>
      <c r="E156" s="36">
        <f t="shared" si="39"/>
        <v>0</v>
      </c>
      <c r="F156" s="60"/>
      <c r="G156" s="60"/>
      <c r="H156" s="60"/>
      <c r="I156" s="60"/>
      <c r="J156" s="60"/>
      <c r="K156" s="60"/>
      <c r="L156" s="33"/>
      <c r="M156" s="229"/>
    </row>
    <row r="157" spans="1:13" ht="12" customHeight="1">
      <c r="A157" s="147" t="str">
        <v>Доходы 000000131.244.Т</v>
      </c>
      <c r="B157" s="241" t="str">
        <v>1102</v>
      </c>
      <c r="C157" s="35">
        <v>244</v>
      </c>
      <c r="D157" s="45">
        <v>223</v>
      </c>
      <c r="E157" s="36">
        <f t="shared" si="39"/>
        <v>0</v>
      </c>
      <c r="F157" s="60"/>
      <c r="G157" s="60"/>
      <c r="H157" s="60"/>
      <c r="I157" s="60"/>
      <c r="J157" s="60"/>
      <c r="K157" s="60"/>
      <c r="L157" s="33"/>
      <c r="M157" s="229"/>
    </row>
    <row r="158" spans="1:13" ht="12" customHeight="1">
      <c r="A158" s="147" t="str">
        <v>спорт 113038759.244.Т</v>
      </c>
      <c r="B158" s="241" t="str">
        <v>1102</v>
      </c>
      <c r="C158" s="35">
        <v>244</v>
      </c>
      <c r="D158" s="45">
        <v>223</v>
      </c>
      <c r="E158" s="36">
        <f t="shared" si="39"/>
        <v>7753500</v>
      </c>
      <c r="F158" s="60">
        <v>7753500</v>
      </c>
      <c r="G158" s="60"/>
      <c r="H158" s="60"/>
      <c r="I158" s="60"/>
      <c r="J158" s="60"/>
      <c r="K158" s="60"/>
      <c r="L158" s="33"/>
      <c r="M158" s="229"/>
    </row>
    <row r="159" spans="1:13" ht="12" customHeight="1">
      <c r="A159" s="147" t="str">
        <v/>
      </c>
      <c r="B159" s="241" t="str">
        <v/>
      </c>
      <c r="C159" s="35">
        <v>244</v>
      </c>
      <c r="D159" s="45">
        <v>223</v>
      </c>
      <c r="E159" s="36">
        <f t="shared" si="39"/>
        <v>0</v>
      </c>
      <c r="F159" s="60"/>
      <c r="G159" s="60"/>
      <c r="H159" s="60"/>
      <c r="I159" s="60"/>
      <c r="J159" s="60"/>
      <c r="K159" s="60"/>
      <c r="L159" s="33"/>
      <c r="M159" s="229"/>
    </row>
    <row r="160" spans="1:13" ht="12" customHeight="1">
      <c r="A160" s="147" t="str">
        <v/>
      </c>
      <c r="B160" s="241" t="str">
        <v/>
      </c>
      <c r="C160" s="35">
        <v>244</v>
      </c>
      <c r="D160" s="45">
        <v>223</v>
      </c>
      <c r="E160" s="36">
        <f t="shared" si="39"/>
        <v>0</v>
      </c>
      <c r="F160" s="60"/>
      <c r="G160" s="60"/>
      <c r="H160" s="60"/>
      <c r="I160" s="60"/>
      <c r="J160" s="60"/>
      <c r="K160" s="60"/>
      <c r="L160" s="33"/>
      <c r="M160" s="229"/>
    </row>
    <row r="161" spans="1:13" ht="12" customHeight="1">
      <c r="A161" s="147" t="str">
        <v/>
      </c>
      <c r="B161" s="241" t="str">
        <v/>
      </c>
      <c r="C161" s="35">
        <v>244</v>
      </c>
      <c r="D161" s="45">
        <v>223</v>
      </c>
      <c r="E161" s="36">
        <f t="shared" si="39"/>
        <v>0</v>
      </c>
      <c r="F161" s="60"/>
      <c r="G161" s="60"/>
      <c r="H161" s="60"/>
      <c r="I161" s="60"/>
      <c r="J161" s="60"/>
      <c r="K161" s="60"/>
      <c r="L161" s="33"/>
      <c r="M161" s="229"/>
    </row>
    <row r="162" spans="1:13" ht="12" customHeight="1">
      <c r="A162" s="146" t="s">
        <v>422</v>
      </c>
      <c r="B162" s="241" t="s">
        <v>670</v>
      </c>
      <c r="C162" s="35">
        <v>244</v>
      </c>
      <c r="D162" s="45">
        <v>223</v>
      </c>
      <c r="E162" s="36">
        <f t="shared" si="39"/>
        <v>835400</v>
      </c>
      <c r="F162" s="36">
        <f t="shared" ref="F162:K162" si="44">SUM(F163:F167)</f>
        <v>0</v>
      </c>
      <c r="G162" s="36">
        <f t="shared" si="44"/>
        <v>0</v>
      </c>
      <c r="H162" s="36">
        <f t="shared" si="44"/>
        <v>0</v>
      </c>
      <c r="I162" s="36">
        <f t="shared" si="44"/>
        <v>835400</v>
      </c>
      <c r="J162" s="36">
        <f t="shared" si="44"/>
        <v>0</v>
      </c>
      <c r="K162" s="36">
        <f t="shared" si="44"/>
        <v>0</v>
      </c>
      <c r="L162" s="33">
        <f>ROW()</f>
        <v>162</v>
      </c>
      <c r="M162" s="229"/>
    </row>
    <row r="163" spans="1:13" ht="12" customHeight="1">
      <c r="A163" s="37" t="str">
        <f t="array" ref="A163:A167">IFERROR(INDEX(КБК!E4:E1335,SMALL(IF(((2233=КБК!F4:F1335)*($C$147=КБК!G4:G1335)*(NOT(ISERR(SEARCH($L$1,КБК!D4:D1335))))),ROW(КБК!E4:E1335)-3,""),ROW()-$L$162)),"")</f>
        <v>Доходы 000000131.244.В</v>
      </c>
      <c r="B163" s="69" t="str">
        <f t="array" ref="B163:B167">IFERROR(INDEX(КБК!H4:H1335,SMALL(IF(((2233=КБК!F4:F1335)*($C$147=КБК!G4:G1335)*(NOT(ISERR(SEARCH($L$1,КБК!D4:D1335))))),ROW(КБК!E4:E1335)-3,""),ROW()-$L$162)),"")</f>
        <v>1102</v>
      </c>
      <c r="C163" s="35">
        <v>244</v>
      </c>
      <c r="D163" s="45">
        <v>223</v>
      </c>
      <c r="E163" s="36">
        <f t="shared" si="39"/>
        <v>835400</v>
      </c>
      <c r="F163" s="60"/>
      <c r="G163" s="60"/>
      <c r="H163" s="60"/>
      <c r="I163" s="60">
        <v>835400</v>
      </c>
      <c r="J163" s="60"/>
      <c r="K163" s="60"/>
      <c r="L163" s="33"/>
      <c r="M163" s="229"/>
    </row>
    <row r="164" spans="1:13" ht="12" customHeight="1">
      <c r="A164" s="37" t="str">
        <v>спорт 113038759.244.В</v>
      </c>
      <c r="B164" s="69" t="str">
        <v>1102</v>
      </c>
      <c r="C164" s="35">
        <v>244</v>
      </c>
      <c r="D164" s="45">
        <v>223</v>
      </c>
      <c r="E164" s="36">
        <f t="shared" si="39"/>
        <v>0</v>
      </c>
      <c r="F164" s="60"/>
      <c r="G164" s="60"/>
      <c r="H164" s="60"/>
      <c r="I164" s="60"/>
      <c r="J164" s="60"/>
      <c r="K164" s="60"/>
      <c r="L164" s="33"/>
      <c r="M164" s="229"/>
    </row>
    <row r="165" spans="1:13" ht="12" customHeight="1">
      <c r="A165" s="37" t="str">
        <v/>
      </c>
      <c r="B165" s="69" t="str">
        <v/>
      </c>
      <c r="C165" s="35">
        <v>244</v>
      </c>
      <c r="D165" s="45">
        <v>223</v>
      </c>
      <c r="E165" s="36">
        <f t="shared" si="39"/>
        <v>0</v>
      </c>
      <c r="F165" s="60"/>
      <c r="G165" s="60"/>
      <c r="H165" s="60"/>
      <c r="I165" s="60"/>
      <c r="J165" s="60"/>
      <c r="K165" s="60"/>
      <c r="L165" s="33"/>
      <c r="M165" s="229"/>
    </row>
    <row r="166" spans="1:13" ht="12" customHeight="1">
      <c r="A166" s="37" t="str">
        <v/>
      </c>
      <c r="B166" s="69" t="str">
        <v/>
      </c>
      <c r="C166" s="35">
        <v>244</v>
      </c>
      <c r="D166" s="45">
        <v>223</v>
      </c>
      <c r="E166" s="36">
        <f t="shared" si="39"/>
        <v>0</v>
      </c>
      <c r="F166" s="60"/>
      <c r="G166" s="60"/>
      <c r="H166" s="60"/>
      <c r="I166" s="60"/>
      <c r="J166" s="60"/>
      <c r="K166" s="60"/>
      <c r="L166" s="33"/>
      <c r="M166" s="229"/>
    </row>
    <row r="167" spans="1:13" ht="12" customHeight="1">
      <c r="A167" s="37" t="str">
        <v/>
      </c>
      <c r="B167" s="69" t="str">
        <v/>
      </c>
      <c r="C167" s="35">
        <v>244</v>
      </c>
      <c r="D167" s="45">
        <v>223</v>
      </c>
      <c r="E167" s="36">
        <f t="shared" si="39"/>
        <v>0</v>
      </c>
      <c r="F167" s="60"/>
      <c r="G167" s="60"/>
      <c r="H167" s="60"/>
      <c r="I167" s="60"/>
      <c r="J167" s="60"/>
      <c r="K167" s="60"/>
      <c r="L167" s="33"/>
      <c r="M167" s="229"/>
    </row>
    <row r="168" spans="1:13" ht="12" customHeight="1">
      <c r="A168" s="34" t="s">
        <v>308</v>
      </c>
      <c r="B168" s="69" t="s">
        <v>670</v>
      </c>
      <c r="C168" s="35">
        <v>244</v>
      </c>
      <c r="D168" s="45">
        <v>224</v>
      </c>
      <c r="E168" s="36">
        <f t="shared" si="39"/>
        <v>36000</v>
      </c>
      <c r="F168" s="36">
        <f t="shared" ref="F168:K168" si="45">SUM(F169:F172)</f>
        <v>0</v>
      </c>
      <c r="G168" s="36">
        <f t="shared" si="45"/>
        <v>0</v>
      </c>
      <c r="H168" s="36">
        <f t="shared" si="45"/>
        <v>0</v>
      </c>
      <c r="I168" s="36">
        <f t="shared" si="45"/>
        <v>36000</v>
      </c>
      <c r="J168" s="36">
        <f t="shared" si="45"/>
        <v>0</v>
      </c>
      <c r="K168" s="36">
        <f t="shared" si="45"/>
        <v>0</v>
      </c>
      <c r="L168" s="33">
        <f>ROW()</f>
        <v>168</v>
      </c>
      <c r="M168" s="229"/>
    </row>
    <row r="169" spans="1:13" ht="12" customHeight="1">
      <c r="A169" s="37" t="str">
        <f t="array" ref="A169:A172">IFERROR(INDEX(КБК!E4:E1335,SMALL(IF((($D$168=КБК!F4:F1335)*($C$168=КБК!G4:G1335)*(NOT(ISERR(SEARCH($L$1,КБК!D4:D1335))))),ROW(КБК!E4:E1335)-3,""),ROW()-$L$168)),"")</f>
        <v>Доходы 000000131.244.0</v>
      </c>
      <c r="B169" s="69" t="str">
        <f t="array" ref="B169:B172">IFERROR(INDEX(КБК!H4:H1335,SMALL(IF((($D$168=КБК!F4:F1335)*($C$168=КБК!G4:G1335)*(NOT(ISERR(SEARCH($L$1,КБК!D4:D1335))))),ROW(КБК!E4:E1335)-3,""),ROW()-$L$168)),"")</f>
        <v>1102</v>
      </c>
      <c r="C169" s="35">
        <v>244</v>
      </c>
      <c r="D169" s="45">
        <v>224</v>
      </c>
      <c r="E169" s="36">
        <f t="shared" si="39"/>
        <v>36000</v>
      </c>
      <c r="F169" s="60"/>
      <c r="G169" s="60"/>
      <c r="H169" s="60"/>
      <c r="I169" s="60">
        <v>36000</v>
      </c>
      <c r="J169" s="60"/>
      <c r="K169" s="60"/>
      <c r="L169" s="33"/>
      <c r="M169" s="229"/>
    </row>
    <row r="170" spans="1:13" ht="12" customHeight="1">
      <c r="A170" s="37" t="str">
        <v/>
      </c>
      <c r="B170" s="69" t="str">
        <v/>
      </c>
      <c r="C170" s="35">
        <v>244</v>
      </c>
      <c r="D170" s="45">
        <v>224</v>
      </c>
      <c r="E170" s="36">
        <f t="shared" si="39"/>
        <v>0</v>
      </c>
      <c r="F170" s="60"/>
      <c r="G170" s="60"/>
      <c r="H170" s="60"/>
      <c r="I170" s="60"/>
      <c r="J170" s="60"/>
      <c r="K170" s="60"/>
      <c r="L170" s="33"/>
      <c r="M170" s="229"/>
    </row>
    <row r="171" spans="1:13" ht="12" customHeight="1">
      <c r="A171" s="37" t="str">
        <v/>
      </c>
      <c r="B171" s="69" t="str">
        <v/>
      </c>
      <c r="C171" s="35">
        <v>244</v>
      </c>
      <c r="D171" s="45">
        <v>224</v>
      </c>
      <c r="E171" s="36">
        <f t="shared" si="39"/>
        <v>0</v>
      </c>
      <c r="F171" s="60"/>
      <c r="G171" s="60"/>
      <c r="H171" s="60"/>
      <c r="I171" s="60"/>
      <c r="J171" s="60"/>
      <c r="K171" s="60"/>
      <c r="L171" s="33"/>
      <c r="M171" s="229"/>
    </row>
    <row r="172" spans="1:13" ht="12" customHeight="1">
      <c r="A172" s="37" t="str">
        <v/>
      </c>
      <c r="B172" s="69" t="str">
        <v/>
      </c>
      <c r="C172" s="35">
        <v>244</v>
      </c>
      <c r="D172" s="45">
        <v>224</v>
      </c>
      <c r="E172" s="36">
        <f t="shared" si="39"/>
        <v>0</v>
      </c>
      <c r="F172" s="60"/>
      <c r="G172" s="60"/>
      <c r="H172" s="60"/>
      <c r="I172" s="60"/>
      <c r="J172" s="60"/>
      <c r="K172" s="60"/>
      <c r="L172" s="33"/>
      <c r="M172" s="229"/>
    </row>
    <row r="173" spans="1:13" ht="12" customHeight="1">
      <c r="A173" s="34" t="s">
        <v>309</v>
      </c>
      <c r="B173" s="69" t="s">
        <v>670</v>
      </c>
      <c r="C173" s="35">
        <v>244</v>
      </c>
      <c r="D173" s="45">
        <v>225</v>
      </c>
      <c r="E173" s="36">
        <f t="shared" si="39"/>
        <v>832550</v>
      </c>
      <c r="F173" s="36">
        <f t="shared" ref="F173:K173" si="46">SUM(F174:F195)</f>
        <v>817550</v>
      </c>
      <c r="G173" s="36">
        <f t="shared" si="46"/>
        <v>0</v>
      </c>
      <c r="H173" s="36">
        <f t="shared" si="46"/>
        <v>0</v>
      </c>
      <c r="I173" s="36">
        <f t="shared" si="46"/>
        <v>15000</v>
      </c>
      <c r="J173" s="36">
        <f t="shared" si="46"/>
        <v>0</v>
      </c>
      <c r="K173" s="36">
        <f t="shared" si="46"/>
        <v>0</v>
      </c>
      <c r="L173" s="33">
        <f>ROW()</f>
        <v>173</v>
      </c>
      <c r="M173" s="229"/>
    </row>
    <row r="174" spans="1:13" ht="12" customHeight="1">
      <c r="A174" s="37" t="str">
        <f t="array" ref="A174:A176">IFERROR(INDEX(КБК!E4:E1335,SMALL(IF((($D$174=КБК!F4:F1335)*($C$174=КБК!G4:G1335)*(NOT(ISERR(SEARCH($L$1,КБК!D4:D1335))))),ROW(КБК!E4:E1335)-3,""),ROW()-$L$173)),"")</f>
        <v/>
      </c>
      <c r="B174" s="69" t="str">
        <f t="array" ref="B174:B176">IFERROR(INDEX(КБК!H4:H1335,SMALL(IF((($D$174=КБК!F4:F1335)*($C$174=КБК!G4:G1335)*(NOT(ISERR(SEARCH($L$1,КБК!D4:D1335))))),ROW(КБК!E4:E1335)-3,""),ROW()-$L$173)),"")</f>
        <v/>
      </c>
      <c r="C174" s="35">
        <v>243</v>
      </c>
      <c r="D174" s="45">
        <v>225</v>
      </c>
      <c r="E174" s="36">
        <f t="shared" si="39"/>
        <v>0</v>
      </c>
      <c r="F174" s="60"/>
      <c r="G174" s="60"/>
      <c r="H174" s="60"/>
      <c r="I174" s="60"/>
      <c r="J174" s="60"/>
      <c r="K174" s="60"/>
      <c r="L174" s="33"/>
      <c r="M174" s="229"/>
    </row>
    <row r="175" spans="1:13" ht="12" customHeight="1">
      <c r="A175" s="37" t="str">
        <v/>
      </c>
      <c r="B175" s="69" t="str">
        <v/>
      </c>
      <c r="C175" s="35">
        <v>243</v>
      </c>
      <c r="D175" s="45">
        <v>225</v>
      </c>
      <c r="E175" s="36">
        <f t="shared" si="39"/>
        <v>0</v>
      </c>
      <c r="F175" s="60"/>
      <c r="G175" s="60"/>
      <c r="H175" s="60"/>
      <c r="I175" s="60"/>
      <c r="J175" s="60"/>
      <c r="K175" s="60"/>
      <c r="L175" s="33"/>
      <c r="M175" s="229"/>
    </row>
    <row r="176" spans="1:13" ht="12" customHeight="1">
      <c r="A176" s="37" t="str">
        <v/>
      </c>
      <c r="B176" s="69" t="str">
        <v/>
      </c>
      <c r="C176" s="35">
        <v>243</v>
      </c>
      <c r="D176" s="45">
        <v>225</v>
      </c>
      <c r="E176" s="36">
        <f>SUM(F176:K176)</f>
        <v>0</v>
      </c>
      <c r="F176" s="60"/>
      <c r="G176" s="60"/>
      <c r="H176" s="60"/>
      <c r="I176" s="60"/>
      <c r="J176" s="60"/>
      <c r="K176" s="60"/>
      <c r="L176" s="33"/>
      <c r="M176" s="229"/>
    </row>
    <row r="177" spans="1:13" ht="12" customHeight="1">
      <c r="A177" s="37" t="str">
        <f t="array" ref="A177:A195">IFERROR(INDEX(КБК!E4:E1335,SMALL(IF((($D$177=КБК!F4:F1335)*($C$177=КБК!G4:G1335)*(NOT(ISERR(SEARCH($L$1,КБК!D4:D1335))))),ROW(КБК!E4:E1335)-3,""),ROW()-$L$173-3)),"")</f>
        <v>Аренда 000000121.244.0</v>
      </c>
      <c r="B177" s="69" t="str">
        <f t="array" ref="B177:B195">IFERROR(INDEX(КБК!H4:H1335,SMALL(IF((($D$177=КБК!F4:F1335)*($C$177=КБК!G4:G1335)*(NOT(ISERR(SEARCH($L$1,КБК!D4:D1335))))),ROW(КБК!E4:E1335)-3,""),ROW()-$L$173-3)),"")</f>
        <v>1102</v>
      </c>
      <c r="C177" s="35">
        <v>244</v>
      </c>
      <c r="D177" s="45">
        <v>225</v>
      </c>
      <c r="E177" s="36">
        <f t="shared" ref="E177:E254" si="47">SUM(F177:K177)</f>
        <v>0</v>
      </c>
      <c r="F177" s="60"/>
      <c r="G177" s="60"/>
      <c r="H177" s="60"/>
      <c r="I177" s="60"/>
      <c r="J177" s="60"/>
      <c r="K177" s="60"/>
      <c r="L177" s="33"/>
      <c r="M177" s="229"/>
    </row>
    <row r="178" spans="1:13" ht="12" customHeight="1">
      <c r="A178" s="37" t="str">
        <v>Доходы 000000131.244.0</v>
      </c>
      <c r="B178" s="69" t="str">
        <v>1102</v>
      </c>
      <c r="C178" s="35">
        <v>244</v>
      </c>
      <c r="D178" s="45">
        <v>225</v>
      </c>
      <c r="E178" s="36">
        <f t="shared" si="47"/>
        <v>15000</v>
      </c>
      <c r="F178" s="60"/>
      <c r="G178" s="60"/>
      <c r="H178" s="60"/>
      <c r="I178" s="60">
        <v>15000</v>
      </c>
      <c r="J178" s="60"/>
      <c r="K178" s="60"/>
      <c r="L178" s="33"/>
      <c r="M178" s="229"/>
    </row>
    <row r="179" spans="1:13" ht="12" customHeight="1">
      <c r="A179" s="37" t="str">
        <v>Спонсор 000000189.244.0</v>
      </c>
      <c r="B179" s="69" t="str">
        <v>1102</v>
      </c>
      <c r="C179" s="35">
        <v>244</v>
      </c>
      <c r="D179" s="45">
        <v>225</v>
      </c>
      <c r="E179" s="36">
        <f t="shared" si="47"/>
        <v>0</v>
      </c>
      <c r="F179" s="60"/>
      <c r="G179" s="60"/>
      <c r="H179" s="60"/>
      <c r="I179" s="60"/>
      <c r="J179" s="60"/>
      <c r="K179" s="60"/>
      <c r="L179" s="33"/>
      <c r="M179" s="229"/>
    </row>
    <row r="180" spans="1:13" ht="12" customHeight="1">
      <c r="A180" s="37" t="str">
        <v>спорт 113038759.244.0</v>
      </c>
      <c r="B180" s="69" t="str">
        <v>1102</v>
      </c>
      <c r="C180" s="35">
        <v>244</v>
      </c>
      <c r="D180" s="45">
        <v>225</v>
      </c>
      <c r="E180" s="36">
        <f t="shared" si="47"/>
        <v>817550</v>
      </c>
      <c r="F180" s="60">
        <v>817550</v>
      </c>
      <c r="G180" s="60"/>
      <c r="H180" s="60"/>
      <c r="I180" s="60"/>
      <c r="J180" s="60"/>
      <c r="K180" s="60"/>
      <c r="L180" s="33"/>
      <c r="M180" s="229"/>
    </row>
    <row r="181" spans="1:13" ht="12" customHeight="1">
      <c r="A181" s="37" t="str">
        <v>МТБ спорт 112010004.244.0</v>
      </c>
      <c r="B181" s="69" t="str">
        <v>1102</v>
      </c>
      <c r="C181" s="35">
        <v>244</v>
      </c>
      <c r="D181" s="45">
        <v>225</v>
      </c>
      <c r="E181" s="36">
        <f t="shared" si="47"/>
        <v>0</v>
      </c>
      <c r="F181" s="60"/>
      <c r="G181" s="60"/>
      <c r="H181" s="60"/>
      <c r="I181" s="60"/>
      <c r="J181" s="60"/>
      <c r="K181" s="60"/>
      <c r="L181" s="33"/>
      <c r="M181" s="229"/>
    </row>
    <row r="182" spans="1:13" ht="12" customHeight="1">
      <c r="A182" s="37" t="str">
        <v>поддержка 777062200.244.0</v>
      </c>
      <c r="B182" s="69" t="str">
        <v>1102</v>
      </c>
      <c r="C182" s="35">
        <v>244</v>
      </c>
      <c r="D182" s="45">
        <v>225</v>
      </c>
      <c r="E182" s="36">
        <f t="shared" si="47"/>
        <v>0</v>
      </c>
      <c r="F182" s="60"/>
      <c r="G182" s="60"/>
      <c r="H182" s="60"/>
      <c r="I182" s="60"/>
      <c r="J182" s="60"/>
      <c r="K182" s="60"/>
      <c r="L182" s="33"/>
      <c r="M182" s="229"/>
    </row>
    <row r="183" spans="1:13" ht="12" customHeight="1">
      <c r="A183" s="37" t="str">
        <v/>
      </c>
      <c r="B183" s="69" t="str">
        <v/>
      </c>
      <c r="C183" s="35">
        <v>244</v>
      </c>
      <c r="D183" s="45">
        <v>225</v>
      </c>
      <c r="E183" s="36">
        <f t="shared" si="47"/>
        <v>0</v>
      </c>
      <c r="F183" s="60"/>
      <c r="G183" s="60"/>
      <c r="H183" s="60"/>
      <c r="I183" s="60"/>
      <c r="J183" s="60"/>
      <c r="K183" s="60"/>
      <c r="L183" s="33"/>
      <c r="M183" s="229"/>
    </row>
    <row r="184" spans="1:13" ht="12" customHeight="1">
      <c r="A184" s="37" t="str">
        <v/>
      </c>
      <c r="B184" s="69" t="str">
        <v/>
      </c>
      <c r="C184" s="35">
        <v>244</v>
      </c>
      <c r="D184" s="45">
        <v>225</v>
      </c>
      <c r="E184" s="36">
        <f t="shared" si="47"/>
        <v>0</v>
      </c>
      <c r="F184" s="60"/>
      <c r="G184" s="60"/>
      <c r="H184" s="60"/>
      <c r="I184" s="60"/>
      <c r="J184" s="60"/>
      <c r="K184" s="60"/>
      <c r="L184" s="33"/>
      <c r="M184" s="229"/>
    </row>
    <row r="185" spans="1:13" ht="12" customHeight="1">
      <c r="A185" s="37" t="str">
        <v/>
      </c>
      <c r="B185" s="69" t="str">
        <v/>
      </c>
      <c r="C185" s="35">
        <v>244</v>
      </c>
      <c r="D185" s="45">
        <v>225</v>
      </c>
      <c r="E185" s="36">
        <f t="shared" si="47"/>
        <v>0</v>
      </c>
      <c r="F185" s="60"/>
      <c r="G185" s="60"/>
      <c r="H185" s="60"/>
      <c r="I185" s="60"/>
      <c r="J185" s="60"/>
      <c r="K185" s="60"/>
      <c r="L185" s="33"/>
      <c r="M185" s="229"/>
    </row>
    <row r="186" spans="1:13" ht="12" customHeight="1">
      <c r="A186" s="37" t="str">
        <v/>
      </c>
      <c r="B186" s="69" t="str">
        <v/>
      </c>
      <c r="C186" s="35">
        <v>244</v>
      </c>
      <c r="D186" s="45">
        <v>225</v>
      </c>
      <c r="E186" s="36">
        <f t="shared" si="47"/>
        <v>0</v>
      </c>
      <c r="F186" s="60"/>
      <c r="G186" s="60"/>
      <c r="H186" s="60"/>
      <c r="I186" s="60"/>
      <c r="J186" s="60"/>
      <c r="K186" s="60"/>
      <c r="L186" s="33"/>
      <c r="M186" s="229"/>
    </row>
    <row r="187" spans="1:13" ht="12" customHeight="1">
      <c r="A187" s="37" t="str">
        <v/>
      </c>
      <c r="B187" s="69" t="str">
        <v/>
      </c>
      <c r="C187" s="35">
        <v>244</v>
      </c>
      <c r="D187" s="45">
        <v>225</v>
      </c>
      <c r="E187" s="36">
        <f t="shared" si="47"/>
        <v>0</v>
      </c>
      <c r="F187" s="60"/>
      <c r="G187" s="60"/>
      <c r="H187" s="60"/>
      <c r="I187" s="60"/>
      <c r="J187" s="60"/>
      <c r="K187" s="60"/>
      <c r="L187" s="33"/>
      <c r="M187" s="229"/>
    </row>
    <row r="188" spans="1:13" ht="12" customHeight="1">
      <c r="A188" s="37" t="str">
        <v/>
      </c>
      <c r="B188" s="69" t="str">
        <v/>
      </c>
      <c r="C188" s="35">
        <v>244</v>
      </c>
      <c r="D188" s="45">
        <v>225</v>
      </c>
      <c r="E188" s="36">
        <f t="shared" si="47"/>
        <v>0</v>
      </c>
      <c r="F188" s="60"/>
      <c r="G188" s="60"/>
      <c r="H188" s="60"/>
      <c r="I188" s="60"/>
      <c r="J188" s="60"/>
      <c r="K188" s="60"/>
      <c r="L188" s="33"/>
      <c r="M188" s="229"/>
    </row>
    <row r="189" spans="1:13" ht="12" customHeight="1">
      <c r="A189" s="37" t="str">
        <v/>
      </c>
      <c r="B189" s="69" t="str">
        <v/>
      </c>
      <c r="C189" s="35">
        <v>244</v>
      </c>
      <c r="D189" s="45">
        <v>225</v>
      </c>
      <c r="E189" s="36">
        <f t="shared" si="47"/>
        <v>0</v>
      </c>
      <c r="F189" s="60"/>
      <c r="G189" s="60"/>
      <c r="H189" s="60"/>
      <c r="I189" s="60"/>
      <c r="J189" s="60"/>
      <c r="K189" s="60"/>
      <c r="L189" s="33"/>
      <c r="M189" s="229"/>
    </row>
    <row r="190" spans="1:13" ht="12" customHeight="1">
      <c r="A190" s="37" t="str">
        <v/>
      </c>
      <c r="B190" s="69" t="str">
        <v/>
      </c>
      <c r="C190" s="35">
        <v>244</v>
      </c>
      <c r="D190" s="45">
        <v>225</v>
      </c>
      <c r="E190" s="36">
        <f t="shared" si="47"/>
        <v>0</v>
      </c>
      <c r="F190" s="60"/>
      <c r="G190" s="60"/>
      <c r="H190" s="60"/>
      <c r="I190" s="60"/>
      <c r="J190" s="60"/>
      <c r="K190" s="60"/>
      <c r="L190" s="33"/>
      <c r="M190" s="229"/>
    </row>
    <row r="191" spans="1:13" ht="12" customHeight="1">
      <c r="A191" s="37" t="str">
        <v/>
      </c>
      <c r="B191" s="69" t="str">
        <v/>
      </c>
      <c r="C191" s="35">
        <v>244</v>
      </c>
      <c r="D191" s="45">
        <v>225</v>
      </c>
      <c r="E191" s="36">
        <f t="shared" si="47"/>
        <v>0</v>
      </c>
      <c r="F191" s="60"/>
      <c r="G191" s="60"/>
      <c r="H191" s="60"/>
      <c r="I191" s="60"/>
      <c r="J191" s="60"/>
      <c r="K191" s="60"/>
      <c r="L191" s="33"/>
      <c r="M191" s="229"/>
    </row>
    <row r="192" spans="1:13" ht="12" customHeight="1">
      <c r="A192" s="37" t="str">
        <v/>
      </c>
      <c r="B192" s="69" t="str">
        <v/>
      </c>
      <c r="C192" s="35">
        <v>244</v>
      </c>
      <c r="D192" s="45">
        <v>225</v>
      </c>
      <c r="E192" s="36">
        <f t="shared" si="47"/>
        <v>0</v>
      </c>
      <c r="F192" s="60"/>
      <c r="G192" s="60"/>
      <c r="H192" s="60"/>
      <c r="I192" s="60"/>
      <c r="J192" s="60"/>
      <c r="K192" s="60"/>
      <c r="L192" s="33"/>
      <c r="M192" s="229"/>
    </row>
    <row r="193" spans="1:13" ht="12" customHeight="1">
      <c r="A193" s="37" t="str">
        <v/>
      </c>
      <c r="B193" s="69" t="str">
        <v/>
      </c>
      <c r="C193" s="35">
        <v>244</v>
      </c>
      <c r="D193" s="45">
        <v>225</v>
      </c>
      <c r="E193" s="36">
        <f t="shared" si="47"/>
        <v>0</v>
      </c>
      <c r="F193" s="60"/>
      <c r="G193" s="60"/>
      <c r="H193" s="60"/>
      <c r="I193" s="60"/>
      <c r="J193" s="60"/>
      <c r="K193" s="60"/>
      <c r="L193" s="33"/>
      <c r="M193" s="229"/>
    </row>
    <row r="194" spans="1:13" ht="12" customHeight="1">
      <c r="A194" s="37" t="str">
        <v/>
      </c>
      <c r="B194" s="69" t="str">
        <v/>
      </c>
      <c r="C194" s="35">
        <v>244</v>
      </c>
      <c r="D194" s="45">
        <v>225</v>
      </c>
      <c r="E194" s="36">
        <f t="shared" si="47"/>
        <v>0</v>
      </c>
      <c r="F194" s="60"/>
      <c r="G194" s="60"/>
      <c r="H194" s="60"/>
      <c r="I194" s="60"/>
      <c r="J194" s="60"/>
      <c r="K194" s="60"/>
      <c r="L194" s="33"/>
      <c r="M194" s="229"/>
    </row>
    <row r="195" spans="1:13" ht="12" customHeight="1">
      <c r="A195" s="37" t="str">
        <v/>
      </c>
      <c r="B195" s="69" t="str">
        <v/>
      </c>
      <c r="C195" s="35">
        <v>244</v>
      </c>
      <c r="D195" s="45">
        <v>225</v>
      </c>
      <c r="E195" s="36">
        <f t="shared" si="47"/>
        <v>0</v>
      </c>
      <c r="F195" s="60"/>
      <c r="G195" s="60"/>
      <c r="H195" s="60"/>
      <c r="I195" s="60"/>
      <c r="J195" s="60"/>
      <c r="K195" s="60"/>
      <c r="L195" s="33"/>
      <c r="M195" s="229"/>
    </row>
    <row r="196" spans="1:13" ht="12" customHeight="1">
      <c r="A196" s="34" t="s">
        <v>313</v>
      </c>
      <c r="B196" s="69" t="s">
        <v>670</v>
      </c>
      <c r="C196" s="35">
        <v>244</v>
      </c>
      <c r="D196" s="45">
        <v>226</v>
      </c>
      <c r="E196" s="36">
        <f t="shared" si="47"/>
        <v>678600</v>
      </c>
      <c r="F196" s="36">
        <f t="shared" ref="F196:K196" si="48">SUM(F197:F215)</f>
        <v>660600</v>
      </c>
      <c r="G196" s="36">
        <f t="shared" si="48"/>
        <v>0</v>
      </c>
      <c r="H196" s="36">
        <f t="shared" si="48"/>
        <v>0</v>
      </c>
      <c r="I196" s="36">
        <f t="shared" si="48"/>
        <v>18000</v>
      </c>
      <c r="J196" s="36">
        <f t="shared" si="48"/>
        <v>0</v>
      </c>
      <c r="K196" s="36">
        <f t="shared" si="48"/>
        <v>0</v>
      </c>
      <c r="L196" s="33">
        <f>ROW()</f>
        <v>196</v>
      </c>
      <c r="M196" s="229"/>
    </row>
    <row r="197" spans="1:13" ht="12" customHeight="1">
      <c r="A197" s="37" t="str">
        <f t="array" ref="A197">IFERROR(INDEX(КБК!E4:E1335,SMALL(IF((($D$196=КБК!F4:F1335)*($C$197=КБК!G4:G1335)*(NOT(ISERR(SEARCH($L$1,КБК!D4:D1335))))),ROW(КБК!E4:E1335)-3,""),ROW()-$L$196)),"")</f>
        <v/>
      </c>
      <c r="B197" s="69" t="str">
        <f t="array" ref="B197">IFERROR(INDEX(КБК!H4:H1335,SMALL(IF((($D$196=КБК!F4:F1335)*($C$197=КБК!G4:G1335)*(NOT(ISERR(SEARCH($L$1,КБК!D4:D1335))))),ROW(КБК!E4:E1335)-3,""),ROW()-$L$196)),"")</f>
        <v/>
      </c>
      <c r="C197" s="35">
        <v>243</v>
      </c>
      <c r="D197" s="45">
        <v>226</v>
      </c>
      <c r="E197" s="36">
        <f t="shared" si="47"/>
        <v>0</v>
      </c>
      <c r="F197" s="60"/>
      <c r="G197" s="60"/>
      <c r="H197" s="60"/>
      <c r="I197" s="60"/>
      <c r="J197" s="60"/>
      <c r="K197" s="60"/>
      <c r="L197" s="33"/>
      <c r="M197" s="229"/>
    </row>
    <row r="198" spans="1:13" ht="12" customHeight="1">
      <c r="A198" s="37" t="str">
        <f t="array" ref="A198:A215">IFERROR(INDEX(КБК!E4:E1335,SMALL(IF((($D$196=КБК!F4:F1335)*($C$196=КБК!G4:G1335)*(NOT(ISERR(SEARCH($L$1,КБК!D4:D1335))))),ROW(КБК!E4:E1335)-3,""),ROW()-$L$196-1)),"")</f>
        <v>Аренда 000000121.244.0</v>
      </c>
      <c r="B198" s="69" t="str">
        <f t="array" ref="B198:B215">IFERROR(INDEX(КБК!H4:H1335,SMALL(IF((($D$198=КБК!F4:F1335)*($C$198=КБК!G4:G1335)*(NOT(ISERR(SEARCH($L$1,КБК!D4:D1335))))),ROW(КБК!E4:E1335)-3,""),ROW()-$L$196-1)),"")</f>
        <v>1102</v>
      </c>
      <c r="C198" s="35">
        <v>244</v>
      </c>
      <c r="D198" s="45">
        <v>226</v>
      </c>
      <c r="E198" s="36">
        <f t="shared" si="47"/>
        <v>10000</v>
      </c>
      <c r="F198" s="60"/>
      <c r="G198" s="60"/>
      <c r="H198" s="60"/>
      <c r="I198" s="60">
        <v>10000</v>
      </c>
      <c r="J198" s="60"/>
      <c r="K198" s="60"/>
      <c r="L198" s="33"/>
      <c r="M198" s="229"/>
    </row>
    <row r="199" spans="1:13" ht="12" customHeight="1">
      <c r="A199" s="37" t="str">
        <v>Доходы 000000131.244.0</v>
      </c>
      <c r="B199" s="69" t="str">
        <v>1102</v>
      </c>
      <c r="C199" s="35">
        <v>244</v>
      </c>
      <c r="D199" s="45">
        <v>226</v>
      </c>
      <c r="E199" s="36">
        <f t="shared" si="47"/>
        <v>8000</v>
      </c>
      <c r="F199" s="60"/>
      <c r="G199" s="60"/>
      <c r="H199" s="60"/>
      <c r="I199" s="60">
        <v>8000</v>
      </c>
      <c r="J199" s="60"/>
      <c r="K199" s="60"/>
      <c r="L199" s="33"/>
      <c r="M199" s="229"/>
    </row>
    <row r="200" spans="1:13" ht="12" customHeight="1">
      <c r="A200" s="37" t="str">
        <v>Спонсор 000000189.244.0</v>
      </c>
      <c r="B200" s="69" t="str">
        <v>1102</v>
      </c>
      <c r="C200" s="35">
        <v>244</v>
      </c>
      <c r="D200" s="45">
        <v>226</v>
      </c>
      <c r="E200" s="36">
        <f t="shared" si="47"/>
        <v>0</v>
      </c>
      <c r="F200" s="60"/>
      <c r="G200" s="60"/>
      <c r="H200" s="60"/>
      <c r="I200" s="60"/>
      <c r="J200" s="60"/>
      <c r="K200" s="60"/>
      <c r="L200" s="33"/>
      <c r="M200" s="229"/>
    </row>
    <row r="201" spans="1:13" ht="12" customHeight="1">
      <c r="A201" s="37" t="str">
        <v>спорт 113038759.244.0</v>
      </c>
      <c r="B201" s="69" t="str">
        <v>1102</v>
      </c>
      <c r="C201" s="35">
        <v>244</v>
      </c>
      <c r="D201" s="45">
        <v>226</v>
      </c>
      <c r="E201" s="36">
        <f t="shared" si="47"/>
        <v>660600</v>
      </c>
      <c r="F201" s="60">
        <v>660600</v>
      </c>
      <c r="G201" s="60"/>
      <c r="H201" s="60"/>
      <c r="I201" s="60"/>
      <c r="J201" s="60"/>
      <c r="K201" s="60"/>
      <c r="L201" s="33"/>
      <c r="M201" s="229"/>
    </row>
    <row r="202" spans="1:13" ht="12" customHeight="1">
      <c r="A202" s="37" t="str">
        <v>трудбригада 016032517.244.0</v>
      </c>
      <c r="B202" s="69" t="str">
        <v>0401</v>
      </c>
      <c r="C202" s="35">
        <v>244</v>
      </c>
      <c r="D202" s="45">
        <v>226</v>
      </c>
      <c r="E202" s="36">
        <f t="shared" si="47"/>
        <v>0</v>
      </c>
      <c r="F202" s="60"/>
      <c r="G202" s="60"/>
      <c r="H202" s="60"/>
      <c r="I202" s="60"/>
      <c r="J202" s="60"/>
      <c r="K202" s="60"/>
      <c r="L202" s="33"/>
      <c r="M202" s="229"/>
    </row>
    <row r="203" spans="1:13" ht="12" customHeight="1">
      <c r="A203" s="37" t="str">
        <v>МТБ спорт 112010004.244.0</v>
      </c>
      <c r="B203" s="69" t="str">
        <v>1102</v>
      </c>
      <c r="C203" s="35">
        <v>244</v>
      </c>
      <c r="D203" s="45">
        <v>226</v>
      </c>
      <c r="E203" s="36">
        <f t="shared" si="47"/>
        <v>0</v>
      </c>
      <c r="F203" s="60"/>
      <c r="G203" s="60"/>
      <c r="H203" s="60"/>
      <c r="I203" s="60"/>
      <c r="J203" s="60"/>
      <c r="K203" s="60"/>
      <c r="L203" s="33"/>
      <c r="M203" s="229"/>
    </row>
    <row r="204" spans="1:13" ht="12" customHeight="1">
      <c r="A204" s="37" t="str">
        <v>поддержка 777062200.244.0</v>
      </c>
      <c r="B204" s="69" t="str">
        <v>1102</v>
      </c>
      <c r="C204" s="35">
        <v>244</v>
      </c>
      <c r="D204" s="45">
        <v>226</v>
      </c>
      <c r="E204" s="36">
        <f t="shared" si="47"/>
        <v>0</v>
      </c>
      <c r="F204" s="60"/>
      <c r="G204" s="60"/>
      <c r="H204" s="60"/>
      <c r="I204" s="60"/>
      <c r="J204" s="60"/>
      <c r="K204" s="60"/>
      <c r="L204" s="33"/>
      <c r="M204" s="229"/>
    </row>
    <row r="205" spans="1:13" ht="12" customHeight="1">
      <c r="A205" s="37" t="str">
        <v/>
      </c>
      <c r="B205" s="69" t="str">
        <v/>
      </c>
      <c r="C205" s="35">
        <v>244</v>
      </c>
      <c r="D205" s="45">
        <v>226</v>
      </c>
      <c r="E205" s="36">
        <f t="shared" si="47"/>
        <v>0</v>
      </c>
      <c r="F205" s="60"/>
      <c r="G205" s="60"/>
      <c r="H205" s="60"/>
      <c r="I205" s="60"/>
      <c r="J205" s="60"/>
      <c r="K205" s="60"/>
      <c r="L205" s="33"/>
      <c r="M205" s="229"/>
    </row>
    <row r="206" spans="1:13" ht="12" customHeight="1">
      <c r="A206" s="37" t="str">
        <v/>
      </c>
      <c r="B206" s="69" t="str">
        <v/>
      </c>
      <c r="C206" s="35">
        <v>244</v>
      </c>
      <c r="D206" s="45">
        <v>226</v>
      </c>
      <c r="E206" s="36">
        <f t="shared" si="47"/>
        <v>0</v>
      </c>
      <c r="F206" s="60"/>
      <c r="G206" s="60"/>
      <c r="H206" s="60"/>
      <c r="I206" s="60"/>
      <c r="J206" s="60"/>
      <c r="K206" s="60"/>
      <c r="L206" s="33"/>
      <c r="M206" s="229"/>
    </row>
    <row r="207" spans="1:13" ht="12" customHeight="1">
      <c r="A207" s="37" t="str">
        <v/>
      </c>
      <c r="B207" s="69" t="str">
        <v/>
      </c>
      <c r="C207" s="35">
        <v>244</v>
      </c>
      <c r="D207" s="45">
        <v>226</v>
      </c>
      <c r="E207" s="36">
        <f t="shared" si="47"/>
        <v>0</v>
      </c>
      <c r="F207" s="60"/>
      <c r="G207" s="60"/>
      <c r="H207" s="60"/>
      <c r="I207" s="60"/>
      <c r="J207" s="60"/>
      <c r="K207" s="60"/>
      <c r="L207" s="33"/>
      <c r="M207" s="229"/>
    </row>
    <row r="208" spans="1:13" ht="12" customHeight="1">
      <c r="A208" s="37" t="str">
        <v/>
      </c>
      <c r="B208" s="69" t="str">
        <v/>
      </c>
      <c r="C208" s="35">
        <v>244</v>
      </c>
      <c r="D208" s="45">
        <v>226</v>
      </c>
      <c r="E208" s="36">
        <f t="shared" si="47"/>
        <v>0</v>
      </c>
      <c r="F208" s="60"/>
      <c r="G208" s="60"/>
      <c r="H208" s="60"/>
      <c r="I208" s="60"/>
      <c r="J208" s="60"/>
      <c r="K208" s="60"/>
      <c r="L208" s="33"/>
      <c r="M208" s="229"/>
    </row>
    <row r="209" spans="1:13" ht="12" customHeight="1">
      <c r="A209" s="37" t="str">
        <v/>
      </c>
      <c r="B209" s="69" t="str">
        <v/>
      </c>
      <c r="C209" s="35">
        <v>244</v>
      </c>
      <c r="D209" s="45">
        <v>226</v>
      </c>
      <c r="E209" s="36">
        <f t="shared" si="47"/>
        <v>0</v>
      </c>
      <c r="F209" s="60"/>
      <c r="G209" s="60"/>
      <c r="H209" s="60"/>
      <c r="I209" s="60"/>
      <c r="J209" s="60"/>
      <c r="K209" s="60"/>
      <c r="L209" s="33"/>
      <c r="M209" s="229"/>
    </row>
    <row r="210" spans="1:13" ht="12" customHeight="1">
      <c r="A210" s="37" t="str">
        <v/>
      </c>
      <c r="B210" s="69" t="str">
        <v/>
      </c>
      <c r="C210" s="35">
        <v>244</v>
      </c>
      <c r="D210" s="45">
        <v>226</v>
      </c>
      <c r="E210" s="36">
        <f t="shared" si="47"/>
        <v>0</v>
      </c>
      <c r="F210" s="60"/>
      <c r="G210" s="60"/>
      <c r="H210" s="60"/>
      <c r="I210" s="60"/>
      <c r="J210" s="60"/>
      <c r="K210" s="60"/>
      <c r="L210" s="33"/>
      <c r="M210" s="229"/>
    </row>
    <row r="211" spans="1:13" ht="12" customHeight="1">
      <c r="A211" s="37" t="str">
        <v/>
      </c>
      <c r="B211" s="69" t="str">
        <v/>
      </c>
      <c r="C211" s="35">
        <v>244</v>
      </c>
      <c r="D211" s="45">
        <v>226</v>
      </c>
      <c r="E211" s="36">
        <f t="shared" si="47"/>
        <v>0</v>
      </c>
      <c r="F211" s="60"/>
      <c r="G211" s="60"/>
      <c r="H211" s="60"/>
      <c r="I211" s="60"/>
      <c r="J211" s="60"/>
      <c r="K211" s="60"/>
      <c r="L211" s="33"/>
      <c r="M211" s="229"/>
    </row>
    <row r="212" spans="1:13" ht="12" customHeight="1">
      <c r="A212" s="37" t="str">
        <v/>
      </c>
      <c r="B212" s="69" t="str">
        <v/>
      </c>
      <c r="C212" s="35">
        <v>244</v>
      </c>
      <c r="D212" s="45">
        <v>226</v>
      </c>
      <c r="E212" s="36">
        <f t="shared" si="47"/>
        <v>0</v>
      </c>
      <c r="F212" s="60"/>
      <c r="G212" s="60"/>
      <c r="H212" s="60"/>
      <c r="I212" s="60"/>
      <c r="J212" s="60"/>
      <c r="K212" s="60"/>
      <c r="L212" s="33"/>
      <c r="M212" s="229"/>
    </row>
    <row r="213" spans="1:13" ht="12" customHeight="1">
      <c r="A213" s="37" t="str">
        <v/>
      </c>
      <c r="B213" s="69" t="str">
        <v/>
      </c>
      <c r="C213" s="35">
        <v>244</v>
      </c>
      <c r="D213" s="45">
        <v>226</v>
      </c>
      <c r="E213" s="36">
        <f t="shared" si="47"/>
        <v>0</v>
      </c>
      <c r="F213" s="60"/>
      <c r="G213" s="60"/>
      <c r="H213" s="60"/>
      <c r="I213" s="60"/>
      <c r="J213" s="60"/>
      <c r="K213" s="60"/>
      <c r="L213" s="33"/>
      <c r="M213" s="229"/>
    </row>
    <row r="214" spans="1:13" ht="12" customHeight="1">
      <c r="A214" s="37" t="str">
        <v/>
      </c>
      <c r="B214" s="69" t="str">
        <v/>
      </c>
      <c r="C214" s="35">
        <v>244</v>
      </c>
      <c r="D214" s="45">
        <v>226</v>
      </c>
      <c r="E214" s="36">
        <f t="shared" si="47"/>
        <v>0</v>
      </c>
      <c r="F214" s="60"/>
      <c r="G214" s="60"/>
      <c r="H214" s="60"/>
      <c r="I214" s="60"/>
      <c r="J214" s="60"/>
      <c r="K214" s="60"/>
      <c r="L214" s="33"/>
      <c r="M214" s="229"/>
    </row>
    <row r="215" spans="1:13" ht="12" customHeight="1">
      <c r="A215" s="37" t="str">
        <v/>
      </c>
      <c r="B215" s="69" t="str">
        <v/>
      </c>
      <c r="C215" s="35">
        <v>244</v>
      </c>
      <c r="D215" s="45">
        <v>226</v>
      </c>
      <c r="E215" s="36">
        <f t="shared" si="47"/>
        <v>0</v>
      </c>
      <c r="F215" s="60"/>
      <c r="G215" s="60"/>
      <c r="H215" s="60"/>
      <c r="I215" s="60"/>
      <c r="J215" s="60"/>
      <c r="K215" s="60"/>
      <c r="L215" s="33"/>
      <c r="M215" s="229"/>
    </row>
    <row r="216" spans="1:13" ht="12" customHeight="1">
      <c r="A216" s="148" t="s">
        <v>894</v>
      </c>
      <c r="B216" s="69" t="s">
        <v>670</v>
      </c>
      <c r="C216" s="35">
        <v>244</v>
      </c>
      <c r="D216" s="45">
        <v>227</v>
      </c>
      <c r="E216" s="36">
        <f t="shared" si="47"/>
        <v>37800</v>
      </c>
      <c r="F216" s="36">
        <f>SUM(F217:F218)</f>
        <v>37800</v>
      </c>
      <c r="G216" s="36">
        <f t="shared" ref="G216:K216" si="49">SUM(G217:G218)</f>
        <v>0</v>
      </c>
      <c r="H216" s="36">
        <f t="shared" si="49"/>
        <v>0</v>
      </c>
      <c r="I216" s="36">
        <f t="shared" si="49"/>
        <v>0</v>
      </c>
      <c r="J216" s="36">
        <f t="shared" si="49"/>
        <v>0</v>
      </c>
      <c r="K216" s="36">
        <f t="shared" si="49"/>
        <v>0</v>
      </c>
      <c r="L216" s="33">
        <f>ROW()</f>
        <v>216</v>
      </c>
      <c r="M216" s="229"/>
    </row>
    <row r="217" spans="1:13" ht="12" customHeight="1">
      <c r="A217" s="37" t="str">
        <f t="array" ref="A217:A218">IFERROR(INDEX(КБК!E4:E1335,SMALL(IF((($D$216=КБК!F4:F1335)*($C$216=КБК!G4:G1335)*(NOT(ISERR(SEARCH($L$1,КБК!D4:D1335))))),ROW(КБК!E4:E1335)-3,""),ROW()-$L$216)),"")</f>
        <v>спорт 113038759.244.0</v>
      </c>
      <c r="B217" s="69" t="str">
        <f t="array" ref="B217:B218">IFERROR(INDEX(КБК!H4:H1335,SMALL(IF((($D$216=КБК!F4:F1335)*($C$216=КБК!G4:G1335)*(NOT(ISERR(SEARCH($L$1,КБК!D4:D1335))))),ROW(КБК!E4:E1335)-3,""),ROW()-$L$216)),"")</f>
        <v>1102</v>
      </c>
      <c r="C217" s="35">
        <v>244</v>
      </c>
      <c r="D217" s="45">
        <v>227</v>
      </c>
      <c r="E217" s="36">
        <f t="shared" si="47"/>
        <v>37800</v>
      </c>
      <c r="F217" s="60">
        <v>37800</v>
      </c>
      <c r="G217" s="60"/>
      <c r="H217" s="60"/>
      <c r="I217" s="60"/>
      <c r="J217" s="60"/>
      <c r="K217" s="60"/>
      <c r="L217" s="33"/>
      <c r="M217" s="229"/>
    </row>
    <row r="218" spans="1:13" ht="12" customHeight="1">
      <c r="A218" s="37" t="str">
        <v/>
      </c>
      <c r="B218" s="69" t="str">
        <v/>
      </c>
      <c r="C218" s="35">
        <v>244</v>
      </c>
      <c r="D218" s="45">
        <v>227</v>
      </c>
      <c r="E218" s="36">
        <f t="shared" si="47"/>
        <v>0</v>
      </c>
      <c r="F218" s="60"/>
      <c r="G218" s="60"/>
      <c r="H218" s="60"/>
      <c r="I218" s="60"/>
      <c r="J218" s="60"/>
      <c r="K218" s="60"/>
      <c r="L218" s="33"/>
      <c r="M218" s="229"/>
    </row>
    <row r="219" spans="1:13" ht="12" customHeight="1">
      <c r="A219" s="34" t="s">
        <v>314</v>
      </c>
      <c r="B219" s="69" t="s">
        <v>670</v>
      </c>
      <c r="C219" s="35">
        <v>244</v>
      </c>
      <c r="D219" s="45">
        <v>296</v>
      </c>
      <c r="E219" s="36">
        <f t="shared" si="47"/>
        <v>0</v>
      </c>
      <c r="F219" s="36">
        <f t="shared" ref="F219:K219" si="50">SUM(F220:F232)</f>
        <v>0</v>
      </c>
      <c r="G219" s="36">
        <f t="shared" si="50"/>
        <v>0</v>
      </c>
      <c r="H219" s="36">
        <f t="shared" si="50"/>
        <v>0</v>
      </c>
      <c r="I219" s="36">
        <f t="shared" si="50"/>
        <v>0</v>
      </c>
      <c r="J219" s="36">
        <f t="shared" si="50"/>
        <v>0</v>
      </c>
      <c r="K219" s="36">
        <f t="shared" si="50"/>
        <v>0</v>
      </c>
      <c r="L219" s="33">
        <f>ROW()</f>
        <v>219</v>
      </c>
      <c r="M219" s="229"/>
    </row>
    <row r="220" spans="1:13" ht="12" customHeight="1">
      <c r="A220" s="37" t="str">
        <f t="array" ref="A220:A232">IFERROR(INDEX(КБК!E4:E1335,SMALL(IF((($D$219=КБК!F4:F1335)*($C$219=КБК!G4:G1335)*(NOT(ISERR(SEARCH($L$1,КБК!D4:D1335))))),ROW(КБК!E4:E1335)-3,""),ROW()-$L$219)),"")</f>
        <v/>
      </c>
      <c r="B220" s="69" t="str">
        <f t="array" ref="B220:B232">IFERROR(INDEX(КБК!H4:H1335,SMALL(IF((($D$219=КБК!F4:F1335)*($C$219=КБК!G4:G1335)*(NOT(ISERR(SEARCH($L$1,КБК!D4:D1335))))),ROW(КБК!E4:E1335)-3,""),ROW()-$L$219)),"")</f>
        <v/>
      </c>
      <c r="C220" s="35">
        <v>244</v>
      </c>
      <c r="D220" s="45">
        <v>296</v>
      </c>
      <c r="E220" s="36">
        <f t="shared" si="47"/>
        <v>0</v>
      </c>
      <c r="F220" s="60"/>
      <c r="G220" s="60"/>
      <c r="H220" s="60"/>
      <c r="I220" s="60"/>
      <c r="J220" s="60"/>
      <c r="K220" s="60"/>
      <c r="L220" s="33"/>
      <c r="M220" s="229"/>
    </row>
    <row r="221" spans="1:13" ht="12" customHeight="1">
      <c r="A221" s="37" t="str">
        <v/>
      </c>
      <c r="B221" s="69" t="str">
        <v/>
      </c>
      <c r="C221" s="35">
        <v>244</v>
      </c>
      <c r="D221" s="45">
        <v>296</v>
      </c>
      <c r="E221" s="36">
        <f t="shared" si="47"/>
        <v>0</v>
      </c>
      <c r="F221" s="60"/>
      <c r="G221" s="60"/>
      <c r="H221" s="60"/>
      <c r="I221" s="60"/>
      <c r="J221" s="60"/>
      <c r="K221" s="60"/>
      <c r="L221" s="33"/>
      <c r="M221" s="229"/>
    </row>
    <row r="222" spans="1:13" ht="12" customHeight="1">
      <c r="A222" s="37" t="str">
        <v/>
      </c>
      <c r="B222" s="69" t="str">
        <v/>
      </c>
      <c r="C222" s="35">
        <v>244</v>
      </c>
      <c r="D222" s="45">
        <v>296</v>
      </c>
      <c r="E222" s="36">
        <f t="shared" si="47"/>
        <v>0</v>
      </c>
      <c r="F222" s="60"/>
      <c r="G222" s="60"/>
      <c r="H222" s="60"/>
      <c r="I222" s="60"/>
      <c r="J222" s="60"/>
      <c r="K222" s="60"/>
      <c r="L222" s="33"/>
      <c r="M222" s="229"/>
    </row>
    <row r="223" spans="1:13" ht="12" customHeight="1">
      <c r="A223" s="37" t="str">
        <v/>
      </c>
      <c r="B223" s="69" t="str">
        <v/>
      </c>
      <c r="C223" s="35">
        <v>244</v>
      </c>
      <c r="D223" s="45">
        <v>296</v>
      </c>
      <c r="E223" s="36">
        <f t="shared" si="47"/>
        <v>0</v>
      </c>
      <c r="F223" s="60"/>
      <c r="G223" s="60"/>
      <c r="H223" s="60"/>
      <c r="I223" s="60"/>
      <c r="J223" s="60"/>
      <c r="K223" s="60"/>
      <c r="L223" s="33"/>
      <c r="M223" s="229"/>
    </row>
    <row r="224" spans="1:13" ht="12" customHeight="1">
      <c r="A224" s="37" t="str">
        <v/>
      </c>
      <c r="B224" s="69" t="str">
        <v/>
      </c>
      <c r="C224" s="35">
        <v>244</v>
      </c>
      <c r="D224" s="45">
        <v>296</v>
      </c>
      <c r="E224" s="36">
        <f t="shared" si="47"/>
        <v>0</v>
      </c>
      <c r="F224" s="60"/>
      <c r="G224" s="60"/>
      <c r="H224" s="60"/>
      <c r="I224" s="60"/>
      <c r="J224" s="60"/>
      <c r="K224" s="60"/>
      <c r="L224" s="33"/>
      <c r="M224" s="229"/>
    </row>
    <row r="225" spans="1:13" ht="12" customHeight="1">
      <c r="A225" s="37" t="str">
        <v/>
      </c>
      <c r="B225" s="69" t="str">
        <v/>
      </c>
      <c r="C225" s="35">
        <v>244</v>
      </c>
      <c r="D225" s="45">
        <v>296</v>
      </c>
      <c r="E225" s="36">
        <f t="shared" si="47"/>
        <v>0</v>
      </c>
      <c r="F225" s="60"/>
      <c r="G225" s="60"/>
      <c r="H225" s="60"/>
      <c r="I225" s="60"/>
      <c r="J225" s="60"/>
      <c r="K225" s="60"/>
      <c r="L225" s="33"/>
      <c r="M225" s="229"/>
    </row>
    <row r="226" spans="1:13" ht="12" customHeight="1">
      <c r="A226" s="37" t="str">
        <v/>
      </c>
      <c r="B226" s="69" t="str">
        <v/>
      </c>
      <c r="C226" s="35">
        <v>244</v>
      </c>
      <c r="D226" s="45">
        <v>296</v>
      </c>
      <c r="E226" s="36">
        <f t="shared" si="47"/>
        <v>0</v>
      </c>
      <c r="F226" s="60"/>
      <c r="G226" s="60"/>
      <c r="H226" s="60"/>
      <c r="I226" s="60"/>
      <c r="J226" s="60"/>
      <c r="K226" s="60"/>
      <c r="L226" s="33"/>
      <c r="M226" s="229"/>
    </row>
    <row r="227" spans="1:13" ht="12" customHeight="1">
      <c r="A227" s="37" t="str">
        <v/>
      </c>
      <c r="B227" s="69" t="str">
        <v/>
      </c>
      <c r="C227" s="35">
        <v>244</v>
      </c>
      <c r="D227" s="45">
        <v>296</v>
      </c>
      <c r="E227" s="36">
        <f t="shared" si="47"/>
        <v>0</v>
      </c>
      <c r="F227" s="60"/>
      <c r="G227" s="60"/>
      <c r="H227" s="60"/>
      <c r="I227" s="60"/>
      <c r="J227" s="60"/>
      <c r="K227" s="60"/>
      <c r="L227" s="33"/>
      <c r="M227" s="229"/>
    </row>
    <row r="228" spans="1:13" ht="12" customHeight="1">
      <c r="A228" s="37" t="str">
        <v/>
      </c>
      <c r="B228" s="69" t="str">
        <v/>
      </c>
      <c r="C228" s="35">
        <v>244</v>
      </c>
      <c r="D228" s="45">
        <v>296</v>
      </c>
      <c r="E228" s="36">
        <f t="shared" si="47"/>
        <v>0</v>
      </c>
      <c r="F228" s="60"/>
      <c r="G228" s="60"/>
      <c r="H228" s="60"/>
      <c r="I228" s="60"/>
      <c r="J228" s="60"/>
      <c r="K228" s="60"/>
      <c r="L228" s="33"/>
      <c r="M228" s="229"/>
    </row>
    <row r="229" spans="1:13" ht="12" customHeight="1">
      <c r="A229" s="37" t="str">
        <v/>
      </c>
      <c r="B229" s="69" t="str">
        <v/>
      </c>
      <c r="C229" s="35">
        <v>244</v>
      </c>
      <c r="D229" s="45">
        <v>296</v>
      </c>
      <c r="E229" s="36">
        <f t="shared" si="47"/>
        <v>0</v>
      </c>
      <c r="F229" s="60"/>
      <c r="G229" s="60"/>
      <c r="H229" s="60"/>
      <c r="I229" s="60"/>
      <c r="J229" s="60"/>
      <c r="K229" s="60"/>
      <c r="L229" s="33"/>
      <c r="M229" s="229"/>
    </row>
    <row r="230" spans="1:13" ht="12" customHeight="1">
      <c r="A230" s="37" t="str">
        <v/>
      </c>
      <c r="B230" s="69" t="str">
        <v/>
      </c>
      <c r="C230" s="35">
        <v>244</v>
      </c>
      <c r="D230" s="45">
        <v>296</v>
      </c>
      <c r="E230" s="36">
        <f t="shared" si="47"/>
        <v>0</v>
      </c>
      <c r="F230" s="60"/>
      <c r="G230" s="60"/>
      <c r="H230" s="60"/>
      <c r="I230" s="60"/>
      <c r="J230" s="60"/>
      <c r="K230" s="60"/>
      <c r="L230" s="33"/>
      <c r="M230" s="229"/>
    </row>
    <row r="231" spans="1:13" ht="12" customHeight="1">
      <c r="A231" s="37" t="str">
        <v/>
      </c>
      <c r="B231" s="69" t="str">
        <v/>
      </c>
      <c r="C231" s="35">
        <v>244</v>
      </c>
      <c r="D231" s="45">
        <v>296</v>
      </c>
      <c r="E231" s="36">
        <f t="shared" si="47"/>
        <v>0</v>
      </c>
      <c r="F231" s="60"/>
      <c r="G231" s="60"/>
      <c r="H231" s="60"/>
      <c r="I231" s="60"/>
      <c r="J231" s="60"/>
      <c r="K231" s="60"/>
      <c r="L231" s="33"/>
      <c r="M231" s="229"/>
    </row>
    <row r="232" spans="1:13" ht="12" customHeight="1">
      <c r="A232" s="37" t="str">
        <v/>
      </c>
      <c r="B232" s="69" t="str">
        <v/>
      </c>
      <c r="C232" s="35">
        <v>244</v>
      </c>
      <c r="D232" s="45">
        <v>296</v>
      </c>
      <c r="E232" s="36">
        <f t="shared" si="47"/>
        <v>0</v>
      </c>
      <c r="F232" s="60"/>
      <c r="G232" s="60"/>
      <c r="H232" s="60"/>
      <c r="I232" s="60"/>
      <c r="J232" s="60"/>
      <c r="K232" s="60"/>
      <c r="L232" s="33"/>
      <c r="M232" s="229"/>
    </row>
    <row r="233" spans="1:13" ht="12" customHeight="1">
      <c r="A233" s="34" t="s">
        <v>315</v>
      </c>
      <c r="B233" s="69" t="s">
        <v>670</v>
      </c>
      <c r="C233" s="35">
        <v>244</v>
      </c>
      <c r="D233" s="45">
        <v>310</v>
      </c>
      <c r="E233" s="36">
        <f t="shared" si="47"/>
        <v>580000</v>
      </c>
      <c r="F233" s="36">
        <f>SUM(F234:F254)</f>
        <v>540000</v>
      </c>
      <c r="G233" s="36">
        <f t="shared" ref="G233:K233" si="51">SUM(G234:G254)</f>
        <v>0</v>
      </c>
      <c r="H233" s="36">
        <f t="shared" si="51"/>
        <v>0</v>
      </c>
      <c r="I233" s="36">
        <f t="shared" si="51"/>
        <v>40000</v>
      </c>
      <c r="J233" s="36">
        <f t="shared" si="51"/>
        <v>0</v>
      </c>
      <c r="K233" s="36">
        <f t="shared" si="51"/>
        <v>0</v>
      </c>
      <c r="L233" s="33">
        <f>ROW()</f>
        <v>233</v>
      </c>
      <c r="M233" s="229"/>
    </row>
    <row r="234" spans="1:13" ht="12" customHeight="1">
      <c r="A234" s="37" t="str">
        <f t="array" ref="A234:A254">IFERROR(INDEX(КБК!E4:E1335,SMALL(IF((($D$233=КБК!F4:F1335)*($C$233=КБК!G4:G1335)*(NOT(ISERR(SEARCH($L$1,КБК!D4:D1335))))),ROW(КБК!E4:E1335)-3,""),ROW()-$L$233)),"")</f>
        <v>Аренда 000000121.244.0</v>
      </c>
      <c r="B234" s="69" t="str">
        <f t="array" ref="B234:B254">IFERROR(INDEX(КБК!H4:H1335,SMALL(IF((($D$233=КБК!F4:F1335)*($C$233=КБК!G4:G1335)*(NOT(ISERR(SEARCH($L$1,КБК!D4:D1335))))),ROW(КБК!E4:E1335)-3,""),ROW()-$L$233)),"")</f>
        <v>1102</v>
      </c>
      <c r="C234" s="35">
        <v>244</v>
      </c>
      <c r="D234" s="45">
        <v>310</v>
      </c>
      <c r="E234" s="36">
        <f t="shared" si="47"/>
        <v>40000</v>
      </c>
      <c r="F234" s="60"/>
      <c r="G234" s="60"/>
      <c r="H234" s="60"/>
      <c r="I234" s="60">
        <v>40000</v>
      </c>
      <c r="J234" s="60"/>
      <c r="K234" s="60"/>
      <c r="L234" s="33"/>
      <c r="M234" s="229"/>
    </row>
    <row r="235" spans="1:13" ht="12" customHeight="1">
      <c r="A235" s="37" t="str">
        <v>Доходы 000000131.244.0</v>
      </c>
      <c r="B235" s="69" t="str">
        <v>1102</v>
      </c>
      <c r="C235" s="35">
        <v>244</v>
      </c>
      <c r="D235" s="45">
        <v>310</v>
      </c>
      <c r="E235" s="36">
        <f t="shared" si="47"/>
        <v>0</v>
      </c>
      <c r="F235" s="60"/>
      <c r="G235" s="60"/>
      <c r="H235" s="60"/>
      <c r="I235" s="60"/>
      <c r="J235" s="60"/>
      <c r="K235" s="60"/>
      <c r="L235" s="33"/>
      <c r="M235" s="229"/>
    </row>
    <row r="236" spans="1:13" ht="12" customHeight="1">
      <c r="A236" s="37" t="str">
        <v>Спонсор 000000189.244.0</v>
      </c>
      <c r="B236" s="69" t="str">
        <v>1102</v>
      </c>
      <c r="C236" s="35">
        <v>244</v>
      </c>
      <c r="D236" s="45">
        <v>310</v>
      </c>
      <c r="E236" s="36">
        <f t="shared" si="47"/>
        <v>0</v>
      </c>
      <c r="F236" s="60"/>
      <c r="G236" s="60"/>
      <c r="H236" s="60"/>
      <c r="I236" s="60"/>
      <c r="J236" s="60"/>
      <c r="K236" s="60"/>
      <c r="L236" s="33"/>
      <c r="M236" s="229"/>
    </row>
    <row r="237" spans="1:13" ht="12" customHeight="1">
      <c r="A237" s="37" t="str">
        <v>спорт 113038759.244.0</v>
      </c>
      <c r="B237" s="69" t="str">
        <v>1102</v>
      </c>
      <c r="C237" s="35">
        <v>244</v>
      </c>
      <c r="D237" s="45">
        <v>310</v>
      </c>
      <c r="E237" s="36">
        <f t="shared" si="47"/>
        <v>540000</v>
      </c>
      <c r="F237" s="60">
        <v>540000</v>
      </c>
      <c r="G237" s="60"/>
      <c r="H237" s="60"/>
      <c r="I237" s="60"/>
      <c r="J237" s="60"/>
      <c r="K237" s="60"/>
      <c r="L237" s="33"/>
      <c r="M237" s="229"/>
    </row>
    <row r="238" spans="1:13" ht="12" customHeight="1">
      <c r="A238" s="37" t="str">
        <v>МТБ спорт 112010004.244.0</v>
      </c>
      <c r="B238" s="69" t="str">
        <v>1102</v>
      </c>
      <c r="C238" s="35">
        <v>244</v>
      </c>
      <c r="D238" s="45">
        <v>310</v>
      </c>
      <c r="E238" s="36">
        <f t="shared" si="47"/>
        <v>0</v>
      </c>
      <c r="F238" s="60"/>
      <c r="G238" s="60"/>
      <c r="H238" s="60"/>
      <c r="I238" s="60"/>
      <c r="J238" s="60"/>
      <c r="K238" s="60"/>
      <c r="L238" s="33"/>
      <c r="M238" s="229"/>
    </row>
    <row r="239" spans="1:13" ht="12" customHeight="1">
      <c r="A239" s="37" t="str">
        <v>поддержка 777062200.244.0</v>
      </c>
      <c r="B239" s="69" t="str">
        <v>1102</v>
      </c>
      <c r="C239" s="35">
        <v>244</v>
      </c>
      <c r="D239" s="45">
        <v>310</v>
      </c>
      <c r="E239" s="36">
        <f t="shared" si="47"/>
        <v>0</v>
      </c>
      <c r="F239" s="60"/>
      <c r="G239" s="60"/>
      <c r="H239" s="60"/>
      <c r="I239" s="60"/>
      <c r="J239" s="60"/>
      <c r="K239" s="60"/>
      <c r="L239" s="33"/>
      <c r="M239" s="229"/>
    </row>
    <row r="240" spans="1:13" ht="12" customHeight="1">
      <c r="A240" s="37" t="str">
        <v/>
      </c>
      <c r="B240" s="69" t="str">
        <v/>
      </c>
      <c r="C240" s="35">
        <v>244</v>
      </c>
      <c r="D240" s="45">
        <v>310</v>
      </c>
      <c r="E240" s="36">
        <f t="shared" si="47"/>
        <v>0</v>
      </c>
      <c r="F240" s="60"/>
      <c r="G240" s="60"/>
      <c r="H240" s="60"/>
      <c r="I240" s="60"/>
      <c r="J240" s="60"/>
      <c r="K240" s="60"/>
      <c r="L240" s="33"/>
      <c r="M240" s="229"/>
    </row>
    <row r="241" spans="1:13" ht="12" customHeight="1">
      <c r="A241" s="37" t="str">
        <v/>
      </c>
      <c r="B241" s="69" t="str">
        <v/>
      </c>
      <c r="C241" s="35">
        <v>244</v>
      </c>
      <c r="D241" s="45">
        <v>310</v>
      </c>
      <c r="E241" s="36">
        <f t="shared" si="47"/>
        <v>0</v>
      </c>
      <c r="F241" s="60"/>
      <c r="G241" s="60"/>
      <c r="H241" s="60"/>
      <c r="I241" s="60"/>
      <c r="J241" s="60"/>
      <c r="K241" s="60"/>
      <c r="L241" s="33"/>
      <c r="M241" s="229"/>
    </row>
    <row r="242" spans="1:13" ht="12" customHeight="1">
      <c r="A242" s="37" t="str">
        <v/>
      </c>
      <c r="B242" s="69" t="str">
        <v/>
      </c>
      <c r="C242" s="35">
        <v>244</v>
      </c>
      <c r="D242" s="45">
        <v>310</v>
      </c>
      <c r="E242" s="36">
        <f t="shared" si="47"/>
        <v>0</v>
      </c>
      <c r="F242" s="60"/>
      <c r="G242" s="60"/>
      <c r="H242" s="60"/>
      <c r="I242" s="60"/>
      <c r="J242" s="60"/>
      <c r="K242" s="60"/>
      <c r="L242" s="33"/>
      <c r="M242" s="229"/>
    </row>
    <row r="243" spans="1:13" ht="12" customHeight="1">
      <c r="A243" s="37" t="str">
        <v/>
      </c>
      <c r="B243" s="69" t="str">
        <v/>
      </c>
      <c r="C243" s="35">
        <v>244</v>
      </c>
      <c r="D243" s="45">
        <v>310</v>
      </c>
      <c r="E243" s="36">
        <f t="shared" si="47"/>
        <v>0</v>
      </c>
      <c r="F243" s="60"/>
      <c r="G243" s="60"/>
      <c r="H243" s="60"/>
      <c r="I243" s="60"/>
      <c r="J243" s="60"/>
      <c r="K243" s="60"/>
      <c r="L243" s="33"/>
      <c r="M243" s="229"/>
    </row>
    <row r="244" spans="1:13" ht="12" customHeight="1">
      <c r="A244" s="37" t="str">
        <v/>
      </c>
      <c r="B244" s="69" t="str">
        <v/>
      </c>
      <c r="C244" s="35">
        <v>244</v>
      </c>
      <c r="D244" s="45">
        <v>310</v>
      </c>
      <c r="E244" s="36">
        <f t="shared" si="47"/>
        <v>0</v>
      </c>
      <c r="F244" s="60"/>
      <c r="G244" s="60"/>
      <c r="H244" s="60"/>
      <c r="I244" s="60"/>
      <c r="J244" s="60"/>
      <c r="K244" s="60"/>
      <c r="L244" s="33"/>
      <c r="M244" s="229"/>
    </row>
    <row r="245" spans="1:13" ht="12" customHeight="1">
      <c r="A245" s="37" t="str">
        <v/>
      </c>
      <c r="B245" s="69" t="str">
        <v/>
      </c>
      <c r="C245" s="35">
        <v>244</v>
      </c>
      <c r="D245" s="45">
        <v>310</v>
      </c>
      <c r="E245" s="36">
        <f t="shared" si="47"/>
        <v>0</v>
      </c>
      <c r="F245" s="60"/>
      <c r="G245" s="60"/>
      <c r="H245" s="60"/>
      <c r="I245" s="60"/>
      <c r="J245" s="60"/>
      <c r="K245" s="60"/>
      <c r="L245" s="33"/>
      <c r="M245" s="229"/>
    </row>
    <row r="246" spans="1:13" ht="12" customHeight="1">
      <c r="A246" s="37" t="str">
        <v/>
      </c>
      <c r="B246" s="69" t="str">
        <v/>
      </c>
      <c r="C246" s="35">
        <v>244</v>
      </c>
      <c r="D246" s="45">
        <v>310</v>
      </c>
      <c r="E246" s="36">
        <f t="shared" si="47"/>
        <v>0</v>
      </c>
      <c r="F246" s="60"/>
      <c r="G246" s="60"/>
      <c r="H246" s="60"/>
      <c r="I246" s="60"/>
      <c r="J246" s="60"/>
      <c r="K246" s="60"/>
      <c r="L246" s="33"/>
      <c r="M246" s="229"/>
    </row>
    <row r="247" spans="1:13" ht="12" customHeight="1">
      <c r="A247" s="37" t="str">
        <v/>
      </c>
      <c r="B247" s="69" t="str">
        <v/>
      </c>
      <c r="C247" s="35">
        <v>244</v>
      </c>
      <c r="D247" s="45">
        <v>310</v>
      </c>
      <c r="E247" s="36">
        <f t="shared" si="47"/>
        <v>0</v>
      </c>
      <c r="F247" s="60"/>
      <c r="G247" s="60"/>
      <c r="H247" s="60"/>
      <c r="I247" s="60"/>
      <c r="J247" s="60"/>
      <c r="K247" s="60"/>
      <c r="L247" s="33"/>
      <c r="M247" s="229"/>
    </row>
    <row r="248" spans="1:13" ht="12" customHeight="1">
      <c r="A248" s="37" t="str">
        <v/>
      </c>
      <c r="B248" s="69" t="str">
        <v/>
      </c>
      <c r="C248" s="35">
        <v>244</v>
      </c>
      <c r="D248" s="45">
        <v>310</v>
      </c>
      <c r="E248" s="36">
        <f t="shared" si="47"/>
        <v>0</v>
      </c>
      <c r="F248" s="60"/>
      <c r="G248" s="60"/>
      <c r="H248" s="60"/>
      <c r="I248" s="60"/>
      <c r="J248" s="60"/>
      <c r="K248" s="60"/>
      <c r="L248" s="33"/>
      <c r="M248" s="229"/>
    </row>
    <row r="249" spans="1:13" ht="12" customHeight="1">
      <c r="A249" s="37" t="str">
        <v/>
      </c>
      <c r="B249" s="69" t="str">
        <v/>
      </c>
      <c r="C249" s="35">
        <v>244</v>
      </c>
      <c r="D249" s="45">
        <v>310</v>
      </c>
      <c r="E249" s="36">
        <f t="shared" si="47"/>
        <v>0</v>
      </c>
      <c r="F249" s="60"/>
      <c r="G249" s="60"/>
      <c r="H249" s="60"/>
      <c r="I249" s="60"/>
      <c r="J249" s="60"/>
      <c r="K249" s="60"/>
      <c r="L249" s="33"/>
      <c r="M249" s="229"/>
    </row>
    <row r="250" spans="1:13" ht="12" customHeight="1">
      <c r="A250" s="37" t="str">
        <v/>
      </c>
      <c r="B250" s="69" t="str">
        <v/>
      </c>
      <c r="C250" s="35">
        <v>244</v>
      </c>
      <c r="D250" s="45">
        <v>310</v>
      </c>
      <c r="E250" s="36">
        <f t="shared" si="47"/>
        <v>0</v>
      </c>
      <c r="F250" s="60"/>
      <c r="G250" s="60"/>
      <c r="H250" s="60"/>
      <c r="I250" s="60"/>
      <c r="J250" s="60"/>
      <c r="K250" s="60"/>
      <c r="L250" s="33"/>
      <c r="M250" s="229"/>
    </row>
    <row r="251" spans="1:13" ht="12" customHeight="1">
      <c r="A251" s="37" t="str">
        <v/>
      </c>
      <c r="B251" s="69" t="str">
        <v/>
      </c>
      <c r="C251" s="35">
        <v>244</v>
      </c>
      <c r="D251" s="45">
        <v>310</v>
      </c>
      <c r="E251" s="36">
        <f t="shared" si="47"/>
        <v>0</v>
      </c>
      <c r="F251" s="60"/>
      <c r="G251" s="60"/>
      <c r="H251" s="60"/>
      <c r="I251" s="60"/>
      <c r="J251" s="60"/>
      <c r="K251" s="60"/>
      <c r="L251" s="33"/>
      <c r="M251" s="229"/>
    </row>
    <row r="252" spans="1:13" ht="12" customHeight="1">
      <c r="A252" s="37" t="str">
        <v/>
      </c>
      <c r="B252" s="69" t="str">
        <v/>
      </c>
      <c r="C252" s="35">
        <v>244</v>
      </c>
      <c r="D252" s="45">
        <v>310</v>
      </c>
      <c r="E252" s="36">
        <f t="shared" si="47"/>
        <v>0</v>
      </c>
      <c r="F252" s="60"/>
      <c r="G252" s="60"/>
      <c r="H252" s="60"/>
      <c r="I252" s="60"/>
      <c r="J252" s="60"/>
      <c r="K252" s="60"/>
      <c r="L252" s="33"/>
      <c r="M252" s="229"/>
    </row>
    <row r="253" spans="1:13" ht="12" customHeight="1">
      <c r="A253" s="37" t="str">
        <v/>
      </c>
      <c r="B253" s="69" t="str">
        <v/>
      </c>
      <c r="C253" s="35">
        <v>244</v>
      </c>
      <c r="D253" s="45">
        <v>310</v>
      </c>
      <c r="E253" s="36">
        <f t="shared" si="47"/>
        <v>0</v>
      </c>
      <c r="F253" s="60"/>
      <c r="G253" s="60"/>
      <c r="H253" s="60"/>
      <c r="I253" s="60"/>
      <c r="J253" s="60"/>
      <c r="K253" s="60"/>
      <c r="L253" s="33"/>
      <c r="M253" s="229"/>
    </row>
    <row r="254" spans="1:13" ht="12" customHeight="1">
      <c r="A254" s="37" t="str">
        <v/>
      </c>
      <c r="B254" s="69" t="str">
        <v/>
      </c>
      <c r="C254" s="35">
        <v>244</v>
      </c>
      <c r="D254" s="45">
        <v>310</v>
      </c>
      <c r="E254" s="36">
        <f t="shared" si="47"/>
        <v>0</v>
      </c>
      <c r="F254" s="60"/>
      <c r="G254" s="60"/>
      <c r="H254" s="60"/>
      <c r="I254" s="60"/>
      <c r="J254" s="60"/>
      <c r="K254" s="60"/>
      <c r="L254" s="33"/>
      <c r="M254" s="229"/>
    </row>
    <row r="255" spans="1:13" ht="12" customHeight="1">
      <c r="A255" s="34" t="s">
        <v>316</v>
      </c>
      <c r="B255" s="69" t="s">
        <v>670</v>
      </c>
      <c r="C255" s="35">
        <v>244</v>
      </c>
      <c r="D255" s="45">
        <v>340</v>
      </c>
      <c r="E255" s="36">
        <f t="shared" ref="E255:E295" si="52">SUM(F255:K255)</f>
        <v>2793590</v>
      </c>
      <c r="F255" s="36">
        <f t="shared" ref="F255:K255" si="53">F256+F267+F278+F296+F312+F326+F337+F348</f>
        <v>2545290</v>
      </c>
      <c r="G255" s="36">
        <f t="shared" si="53"/>
        <v>0</v>
      </c>
      <c r="H255" s="36">
        <f t="shared" si="53"/>
        <v>0</v>
      </c>
      <c r="I255" s="36">
        <f t="shared" si="53"/>
        <v>248300</v>
      </c>
      <c r="J255" s="36">
        <f t="shared" si="53"/>
        <v>0</v>
      </c>
      <c r="K255" s="36">
        <f t="shared" si="53"/>
        <v>0</v>
      </c>
      <c r="L255" s="33"/>
      <c r="M255" s="229"/>
    </row>
    <row r="256" spans="1:13" ht="12" customHeight="1">
      <c r="A256" s="148" t="s">
        <v>317</v>
      </c>
      <c r="B256" s="69" t="s">
        <v>670</v>
      </c>
      <c r="C256" s="35">
        <v>244</v>
      </c>
      <c r="D256" s="45">
        <v>341</v>
      </c>
      <c r="E256" s="36">
        <f t="shared" si="52"/>
        <v>28800</v>
      </c>
      <c r="F256" s="36">
        <f t="shared" ref="F256:K256" si="54">SUM(F257:F266)</f>
        <v>28800</v>
      </c>
      <c r="G256" s="36">
        <f t="shared" si="54"/>
        <v>0</v>
      </c>
      <c r="H256" s="36">
        <f t="shared" si="54"/>
        <v>0</v>
      </c>
      <c r="I256" s="36">
        <f t="shared" si="54"/>
        <v>0</v>
      </c>
      <c r="J256" s="36">
        <f t="shared" si="54"/>
        <v>0</v>
      </c>
      <c r="K256" s="36">
        <f t="shared" si="54"/>
        <v>0</v>
      </c>
      <c r="L256" s="33">
        <f>ROW()</f>
        <v>256</v>
      </c>
      <c r="M256" s="229"/>
    </row>
    <row r="257" spans="1:13" ht="12" customHeight="1">
      <c r="A257" s="37" t="str">
        <f t="array" ref="A257:A266">IFERROR(INDEX(КБК!E4:E1335,SMALL(IF((($D$256=КБК!F4:F1335)*($C$256=КБК!G4:G1335)*(NOT(ISERR(SEARCH($L$1,КБК!D4:D1335))))),ROW(КБК!E4:E1335)-3,""),ROW()-$L$256)),"")</f>
        <v>спорт 113038759.244.0</v>
      </c>
      <c r="B257" s="69" t="str">
        <f t="array" ref="B257:B266">IFERROR(INDEX(КБК!H4:H1335,SMALL(IF((($D$256=КБК!F4:F1335)*($C$256=КБК!G4:G1335)*(NOT(ISERR(SEARCH($L$1,КБК!D4:D1335))))),ROW(КБК!E4:E1335)-3,""),ROW()-$L$256)),"")</f>
        <v>1102</v>
      </c>
      <c r="C257" s="35">
        <v>244</v>
      </c>
      <c r="D257" s="45">
        <v>341</v>
      </c>
      <c r="E257" s="36">
        <f t="shared" si="52"/>
        <v>28800</v>
      </c>
      <c r="F257" s="60">
        <v>28800</v>
      </c>
      <c r="G257" s="60"/>
      <c r="H257" s="60"/>
      <c r="I257" s="60"/>
      <c r="J257" s="60"/>
      <c r="K257" s="60"/>
      <c r="L257" s="33"/>
      <c r="M257" s="229"/>
    </row>
    <row r="258" spans="1:13" ht="12" customHeight="1">
      <c r="A258" s="37" t="str">
        <v/>
      </c>
      <c r="B258" s="69" t="str">
        <v/>
      </c>
      <c r="C258" s="35">
        <v>244</v>
      </c>
      <c r="D258" s="45">
        <v>341</v>
      </c>
      <c r="E258" s="36">
        <f t="shared" si="52"/>
        <v>0</v>
      </c>
      <c r="F258" s="60"/>
      <c r="G258" s="60"/>
      <c r="H258" s="60"/>
      <c r="I258" s="60"/>
      <c r="J258" s="60"/>
      <c r="K258" s="60"/>
      <c r="L258" s="33"/>
      <c r="M258" s="229"/>
    </row>
    <row r="259" spans="1:13" ht="12" customHeight="1">
      <c r="A259" s="37" t="str">
        <v/>
      </c>
      <c r="B259" s="69" t="str">
        <v/>
      </c>
      <c r="C259" s="35">
        <v>244</v>
      </c>
      <c r="D259" s="45">
        <v>341</v>
      </c>
      <c r="E259" s="36">
        <f t="shared" si="52"/>
        <v>0</v>
      </c>
      <c r="F259" s="60"/>
      <c r="G259" s="60"/>
      <c r="H259" s="60"/>
      <c r="I259" s="60"/>
      <c r="J259" s="60"/>
      <c r="K259" s="60"/>
      <c r="L259" s="33"/>
      <c r="M259" s="229"/>
    </row>
    <row r="260" spans="1:13" ht="12" customHeight="1">
      <c r="A260" s="37" t="str">
        <v/>
      </c>
      <c r="B260" s="69" t="str">
        <v/>
      </c>
      <c r="C260" s="35">
        <v>244</v>
      </c>
      <c r="D260" s="45">
        <v>341</v>
      </c>
      <c r="E260" s="36">
        <f t="shared" si="52"/>
        <v>0</v>
      </c>
      <c r="F260" s="60"/>
      <c r="G260" s="60"/>
      <c r="H260" s="60"/>
      <c r="I260" s="60"/>
      <c r="J260" s="60"/>
      <c r="K260" s="60"/>
      <c r="L260" s="33"/>
      <c r="M260" s="229"/>
    </row>
    <row r="261" spans="1:13" ht="12" customHeight="1">
      <c r="A261" s="37" t="str">
        <v/>
      </c>
      <c r="B261" s="69" t="str">
        <v/>
      </c>
      <c r="C261" s="35">
        <v>244</v>
      </c>
      <c r="D261" s="45">
        <v>341</v>
      </c>
      <c r="E261" s="36">
        <f t="shared" si="52"/>
        <v>0</v>
      </c>
      <c r="F261" s="60"/>
      <c r="G261" s="60"/>
      <c r="H261" s="60"/>
      <c r="I261" s="60"/>
      <c r="J261" s="60"/>
      <c r="K261" s="60"/>
      <c r="L261" s="33"/>
      <c r="M261" s="229"/>
    </row>
    <row r="262" spans="1:13" ht="12" customHeight="1">
      <c r="A262" s="37" t="str">
        <v/>
      </c>
      <c r="B262" s="69" t="str">
        <v/>
      </c>
      <c r="C262" s="35">
        <v>244</v>
      </c>
      <c r="D262" s="45">
        <v>341</v>
      </c>
      <c r="E262" s="36">
        <f t="shared" si="52"/>
        <v>0</v>
      </c>
      <c r="F262" s="60"/>
      <c r="G262" s="60"/>
      <c r="H262" s="60"/>
      <c r="I262" s="60"/>
      <c r="J262" s="60"/>
      <c r="K262" s="60"/>
      <c r="L262" s="33"/>
      <c r="M262" s="229"/>
    </row>
    <row r="263" spans="1:13" ht="12" customHeight="1">
      <c r="A263" s="37" t="str">
        <v/>
      </c>
      <c r="B263" s="69" t="str">
        <v/>
      </c>
      <c r="C263" s="35">
        <v>244</v>
      </c>
      <c r="D263" s="45">
        <v>341</v>
      </c>
      <c r="E263" s="36">
        <f t="shared" si="52"/>
        <v>0</v>
      </c>
      <c r="F263" s="60"/>
      <c r="G263" s="60"/>
      <c r="H263" s="60"/>
      <c r="I263" s="60"/>
      <c r="J263" s="60"/>
      <c r="K263" s="60"/>
      <c r="L263" s="33"/>
      <c r="M263" s="229"/>
    </row>
    <row r="264" spans="1:13" ht="12" customHeight="1">
      <c r="A264" s="37" t="str">
        <v/>
      </c>
      <c r="B264" s="69" t="str">
        <v/>
      </c>
      <c r="C264" s="35">
        <v>244</v>
      </c>
      <c r="D264" s="45">
        <v>341</v>
      </c>
      <c r="E264" s="36">
        <f t="shared" si="52"/>
        <v>0</v>
      </c>
      <c r="F264" s="60"/>
      <c r="G264" s="60"/>
      <c r="H264" s="60"/>
      <c r="I264" s="60"/>
      <c r="J264" s="60"/>
      <c r="K264" s="60"/>
      <c r="L264" s="33"/>
      <c r="M264" s="229"/>
    </row>
    <row r="265" spans="1:13" ht="12" customHeight="1">
      <c r="A265" s="37" t="str">
        <v/>
      </c>
      <c r="B265" s="69" t="str">
        <v/>
      </c>
      <c r="C265" s="35">
        <v>244</v>
      </c>
      <c r="D265" s="45">
        <v>341</v>
      </c>
      <c r="E265" s="36">
        <f t="shared" si="52"/>
        <v>0</v>
      </c>
      <c r="F265" s="60"/>
      <c r="G265" s="60"/>
      <c r="H265" s="60"/>
      <c r="I265" s="60"/>
      <c r="J265" s="60"/>
      <c r="K265" s="60"/>
      <c r="L265" s="33"/>
      <c r="M265" s="229"/>
    </row>
    <row r="266" spans="1:13" ht="12" customHeight="1">
      <c r="A266" s="37" t="str">
        <v/>
      </c>
      <c r="B266" s="69" t="str">
        <v/>
      </c>
      <c r="C266" s="35">
        <v>244</v>
      </c>
      <c r="D266" s="45">
        <v>341</v>
      </c>
      <c r="E266" s="36">
        <f t="shared" si="52"/>
        <v>0</v>
      </c>
      <c r="F266" s="60"/>
      <c r="G266" s="60"/>
      <c r="H266" s="60"/>
      <c r="I266" s="60"/>
      <c r="J266" s="60"/>
      <c r="K266" s="60"/>
      <c r="L266" s="33"/>
      <c r="M266" s="229"/>
    </row>
    <row r="267" spans="1:13" ht="12" customHeight="1">
      <c r="A267" s="148" t="s">
        <v>318</v>
      </c>
      <c r="B267" s="69" t="s">
        <v>670</v>
      </c>
      <c r="C267" s="35">
        <v>244</v>
      </c>
      <c r="D267" s="45">
        <v>342</v>
      </c>
      <c r="E267" s="36">
        <f t="shared" si="52"/>
        <v>50000</v>
      </c>
      <c r="F267" s="36">
        <f t="shared" ref="F267:K267" si="55">SUM(F268:F277)</f>
        <v>0</v>
      </c>
      <c r="G267" s="36">
        <f t="shared" si="55"/>
        <v>0</v>
      </c>
      <c r="H267" s="36">
        <f t="shared" si="55"/>
        <v>0</v>
      </c>
      <c r="I267" s="36">
        <f t="shared" si="55"/>
        <v>50000</v>
      </c>
      <c r="J267" s="36">
        <f t="shared" si="55"/>
        <v>0</v>
      </c>
      <c r="K267" s="36">
        <f t="shared" si="55"/>
        <v>0</v>
      </c>
      <c r="L267" s="33">
        <f>ROW()</f>
        <v>267</v>
      </c>
      <c r="M267" s="229"/>
    </row>
    <row r="268" spans="1:13" ht="12" customHeight="1">
      <c r="A268" s="37" t="str">
        <f t="array" ref="A268:A277">IFERROR(INDEX(КБК!E4:E1335,SMALL(IF((($D$267=КБК!F4:F1335)*($C$267=КБК!G4:G1335)*(NOT(ISERR(SEARCH($L$1,КБК!D4:D1335))))),ROW(КБК!E4:E1335)-3,""),ROW()-$L$267)),"")</f>
        <v>Доходы 000000131.244.0</v>
      </c>
      <c r="B268" s="69" t="str">
        <f t="array" ref="B268:B277">IFERROR(INDEX(КБК!H4:H1335,SMALL(IF((($D$267=КБК!F4:F1335)*($C$267=КБК!G4:G1335)*(NOT(ISERR(SEARCH($L$1,КБК!D4:D1335))))),ROW(КБК!E4:E1335)-3,""),ROW()-$L$267)),"")</f>
        <v>1102</v>
      </c>
      <c r="C268" s="35">
        <v>244</v>
      </c>
      <c r="D268" s="45">
        <v>342</v>
      </c>
      <c r="E268" s="36">
        <f t="shared" si="52"/>
        <v>50000</v>
      </c>
      <c r="F268" s="60"/>
      <c r="G268" s="60"/>
      <c r="H268" s="60"/>
      <c r="I268" s="60">
        <v>50000</v>
      </c>
      <c r="J268" s="60"/>
      <c r="K268" s="60"/>
      <c r="L268" s="33"/>
      <c r="M268" s="229"/>
    </row>
    <row r="269" spans="1:13" ht="12" customHeight="1">
      <c r="A269" s="37" t="str">
        <v/>
      </c>
      <c r="B269" s="69" t="str">
        <v/>
      </c>
      <c r="C269" s="35">
        <v>244</v>
      </c>
      <c r="D269" s="45">
        <v>342</v>
      </c>
      <c r="E269" s="36">
        <f t="shared" si="52"/>
        <v>0</v>
      </c>
      <c r="F269" s="60"/>
      <c r="G269" s="60"/>
      <c r="H269" s="60"/>
      <c r="I269" s="60"/>
      <c r="J269" s="60"/>
      <c r="K269" s="60"/>
      <c r="L269" s="33"/>
      <c r="M269" s="229"/>
    </row>
    <row r="270" spans="1:13" ht="12" customHeight="1">
      <c r="A270" s="37" t="str">
        <v/>
      </c>
      <c r="B270" s="69" t="str">
        <v/>
      </c>
      <c r="C270" s="35">
        <v>244</v>
      </c>
      <c r="D270" s="45">
        <v>342</v>
      </c>
      <c r="E270" s="36">
        <f t="shared" si="52"/>
        <v>0</v>
      </c>
      <c r="F270" s="60"/>
      <c r="G270" s="60"/>
      <c r="H270" s="60"/>
      <c r="I270" s="60"/>
      <c r="J270" s="60"/>
      <c r="K270" s="60"/>
      <c r="L270" s="33"/>
      <c r="M270" s="229"/>
    </row>
    <row r="271" spans="1:13" ht="12" customHeight="1">
      <c r="A271" s="37" t="str">
        <v/>
      </c>
      <c r="B271" s="69" t="str">
        <v/>
      </c>
      <c r="C271" s="35">
        <v>244</v>
      </c>
      <c r="D271" s="45">
        <v>342</v>
      </c>
      <c r="E271" s="36">
        <f t="shared" si="52"/>
        <v>0</v>
      </c>
      <c r="F271" s="60"/>
      <c r="G271" s="60"/>
      <c r="H271" s="60"/>
      <c r="I271" s="60"/>
      <c r="J271" s="60"/>
      <c r="K271" s="60"/>
      <c r="L271" s="33"/>
      <c r="M271" s="229"/>
    </row>
    <row r="272" spans="1:13" ht="12" customHeight="1">
      <c r="A272" s="37" t="str">
        <v/>
      </c>
      <c r="B272" s="69" t="str">
        <v/>
      </c>
      <c r="C272" s="35">
        <v>244</v>
      </c>
      <c r="D272" s="45">
        <v>342</v>
      </c>
      <c r="E272" s="36">
        <f t="shared" si="52"/>
        <v>0</v>
      </c>
      <c r="F272" s="60"/>
      <c r="G272" s="60"/>
      <c r="H272" s="60"/>
      <c r="I272" s="60"/>
      <c r="J272" s="60"/>
      <c r="K272" s="60"/>
      <c r="L272" s="33"/>
      <c r="M272" s="229"/>
    </row>
    <row r="273" spans="1:13" ht="12" customHeight="1">
      <c r="A273" s="37" t="str">
        <v/>
      </c>
      <c r="B273" s="69" t="str">
        <v/>
      </c>
      <c r="C273" s="35">
        <v>244</v>
      </c>
      <c r="D273" s="45">
        <v>342</v>
      </c>
      <c r="E273" s="36">
        <f t="shared" si="52"/>
        <v>0</v>
      </c>
      <c r="F273" s="60"/>
      <c r="G273" s="60"/>
      <c r="H273" s="60"/>
      <c r="I273" s="60"/>
      <c r="J273" s="60"/>
      <c r="K273" s="60"/>
      <c r="L273" s="33"/>
      <c r="M273" s="229"/>
    </row>
    <row r="274" spans="1:13" ht="12" customHeight="1">
      <c r="A274" s="37" t="str">
        <v/>
      </c>
      <c r="B274" s="69" t="str">
        <v/>
      </c>
      <c r="C274" s="35">
        <v>244</v>
      </c>
      <c r="D274" s="45">
        <v>342</v>
      </c>
      <c r="E274" s="36">
        <f t="shared" si="52"/>
        <v>0</v>
      </c>
      <c r="F274" s="60"/>
      <c r="G274" s="60"/>
      <c r="H274" s="60"/>
      <c r="I274" s="60"/>
      <c r="J274" s="60"/>
      <c r="K274" s="60"/>
      <c r="L274" s="33"/>
      <c r="M274" s="229"/>
    </row>
    <row r="275" spans="1:13" ht="12" customHeight="1">
      <c r="A275" s="37" t="str">
        <v/>
      </c>
      <c r="B275" s="69" t="str">
        <v/>
      </c>
      <c r="C275" s="35">
        <v>244</v>
      </c>
      <c r="D275" s="45">
        <v>342</v>
      </c>
      <c r="E275" s="36">
        <f t="shared" si="52"/>
        <v>0</v>
      </c>
      <c r="F275" s="60"/>
      <c r="G275" s="60"/>
      <c r="H275" s="60"/>
      <c r="I275" s="60"/>
      <c r="J275" s="60"/>
      <c r="K275" s="60"/>
      <c r="L275" s="33"/>
      <c r="M275" s="229"/>
    </row>
    <row r="276" spans="1:13" ht="12" customHeight="1">
      <c r="A276" s="37" t="str">
        <v/>
      </c>
      <c r="B276" s="69" t="str">
        <v/>
      </c>
      <c r="C276" s="35">
        <v>244</v>
      </c>
      <c r="D276" s="45">
        <v>342</v>
      </c>
      <c r="E276" s="36">
        <f t="shared" si="52"/>
        <v>0</v>
      </c>
      <c r="F276" s="60"/>
      <c r="G276" s="60"/>
      <c r="H276" s="60"/>
      <c r="I276" s="60"/>
      <c r="J276" s="60"/>
      <c r="K276" s="60"/>
      <c r="L276" s="33"/>
      <c r="M276" s="229"/>
    </row>
    <row r="277" spans="1:13" ht="12" customHeight="1">
      <c r="A277" s="37" t="str">
        <v/>
      </c>
      <c r="B277" s="69" t="str">
        <v/>
      </c>
      <c r="C277" s="35">
        <v>244</v>
      </c>
      <c r="D277" s="45">
        <v>342</v>
      </c>
      <c r="E277" s="36">
        <f t="shared" si="52"/>
        <v>0</v>
      </c>
      <c r="F277" s="60"/>
      <c r="G277" s="60"/>
      <c r="H277" s="60"/>
      <c r="I277" s="60"/>
      <c r="J277" s="60"/>
      <c r="K277" s="60"/>
      <c r="L277" s="33"/>
      <c r="M277" s="229"/>
    </row>
    <row r="278" spans="1:13" ht="12" customHeight="1">
      <c r="A278" s="148" t="s">
        <v>319</v>
      </c>
      <c r="B278" s="69" t="s">
        <v>670</v>
      </c>
      <c r="C278" s="35">
        <v>244</v>
      </c>
      <c r="D278" s="45">
        <v>343</v>
      </c>
      <c r="E278" s="36">
        <f t="shared" si="52"/>
        <v>604000</v>
      </c>
      <c r="F278" s="36">
        <f>SUM(F279:F295)</f>
        <v>594000</v>
      </c>
      <c r="G278" s="36">
        <f t="shared" ref="G278:K278" si="56">SUM(G279:G295)</f>
        <v>0</v>
      </c>
      <c r="H278" s="36">
        <f t="shared" si="56"/>
        <v>0</v>
      </c>
      <c r="I278" s="36">
        <f t="shared" si="56"/>
        <v>10000</v>
      </c>
      <c r="J278" s="36">
        <f t="shared" si="56"/>
        <v>0</v>
      </c>
      <c r="K278" s="36">
        <f t="shared" si="56"/>
        <v>0</v>
      </c>
      <c r="L278" s="33">
        <f>ROW()</f>
        <v>278</v>
      </c>
      <c r="M278" s="229"/>
    </row>
    <row r="279" spans="1:13" ht="12" customHeight="1">
      <c r="A279" s="37" t="str">
        <f t="array" ref="A279:A295">IFERROR(INDEX(КБК!E4:E1335,SMALL(IF((($D$278=КБК!F4:F1335)*($C$278=КБК!G4:G1335)*(NOT(ISERR(SEARCH($L$1,КБК!D4:D1335))))),ROW(КБК!E4:E1335)-3,""),ROW()-$L$278)),"")</f>
        <v>Доходы 000000131.244.0</v>
      </c>
      <c r="B279" s="69" t="str">
        <f t="array" ref="B279:B295">IFERROR(INDEX(КБК!H4:H1335,SMALL(IF((($D$278=КБК!F4:F1335)*($C$278=КБК!G4:G1335)*(NOT(ISERR(SEARCH($L$1,КБК!D4:D1335))))),ROW(КБК!E4:E1335)-3,""),ROW()-$L$278)),"")</f>
        <v>1102</v>
      </c>
      <c r="C279" s="35">
        <v>244</v>
      </c>
      <c r="D279" s="45">
        <v>343</v>
      </c>
      <c r="E279" s="36">
        <f t="shared" si="52"/>
        <v>10000</v>
      </c>
      <c r="F279" s="60"/>
      <c r="G279" s="60"/>
      <c r="H279" s="60"/>
      <c r="I279" s="60">
        <v>10000</v>
      </c>
      <c r="J279" s="60"/>
      <c r="K279" s="60"/>
      <c r="L279" s="33"/>
      <c r="M279" s="229"/>
    </row>
    <row r="280" spans="1:13" ht="12" customHeight="1">
      <c r="A280" s="37" t="str">
        <v>спорт 113038759.244.0</v>
      </c>
      <c r="B280" s="69" t="str">
        <v>1102</v>
      </c>
      <c r="C280" s="35">
        <v>244</v>
      </c>
      <c r="D280" s="45">
        <v>343</v>
      </c>
      <c r="E280" s="36">
        <f t="shared" si="52"/>
        <v>594000</v>
      </c>
      <c r="F280" s="60">
        <v>594000</v>
      </c>
      <c r="G280" s="60"/>
      <c r="H280" s="60"/>
      <c r="I280" s="60"/>
      <c r="J280" s="60"/>
      <c r="K280" s="60"/>
      <c r="L280" s="33"/>
      <c r="M280" s="229"/>
    </row>
    <row r="281" spans="1:13" ht="12" customHeight="1">
      <c r="A281" s="37" t="str">
        <v/>
      </c>
      <c r="B281" s="69" t="str">
        <v/>
      </c>
      <c r="C281" s="35">
        <v>244</v>
      </c>
      <c r="D281" s="45">
        <v>343</v>
      </c>
      <c r="E281" s="36">
        <f t="shared" si="52"/>
        <v>0</v>
      </c>
      <c r="F281" s="60"/>
      <c r="G281" s="60"/>
      <c r="H281" s="60"/>
      <c r="I281" s="60"/>
      <c r="J281" s="60"/>
      <c r="K281" s="60"/>
      <c r="L281" s="33"/>
      <c r="M281" s="229"/>
    </row>
    <row r="282" spans="1:13" ht="12" customHeight="1">
      <c r="A282" s="37" t="str">
        <v/>
      </c>
      <c r="B282" s="69" t="str">
        <v/>
      </c>
      <c r="C282" s="35">
        <v>244</v>
      </c>
      <c r="D282" s="45">
        <v>343</v>
      </c>
      <c r="E282" s="36">
        <f t="shared" si="52"/>
        <v>0</v>
      </c>
      <c r="F282" s="60"/>
      <c r="G282" s="60"/>
      <c r="H282" s="60"/>
      <c r="I282" s="60"/>
      <c r="J282" s="60"/>
      <c r="K282" s="60"/>
      <c r="L282" s="33"/>
      <c r="M282" s="229"/>
    </row>
    <row r="283" spans="1:13" ht="12" customHeight="1">
      <c r="A283" s="37" t="str">
        <v/>
      </c>
      <c r="B283" s="69" t="str">
        <v/>
      </c>
      <c r="C283" s="35">
        <v>244</v>
      </c>
      <c r="D283" s="45">
        <v>343</v>
      </c>
      <c r="E283" s="36">
        <f t="shared" si="52"/>
        <v>0</v>
      </c>
      <c r="F283" s="60"/>
      <c r="G283" s="60"/>
      <c r="H283" s="60"/>
      <c r="I283" s="60"/>
      <c r="J283" s="60"/>
      <c r="K283" s="60"/>
      <c r="L283" s="33"/>
      <c r="M283" s="229"/>
    </row>
    <row r="284" spans="1:13" ht="12" customHeight="1">
      <c r="A284" s="37" t="str">
        <v/>
      </c>
      <c r="B284" s="69" t="str">
        <v/>
      </c>
      <c r="C284" s="35">
        <v>244</v>
      </c>
      <c r="D284" s="45">
        <v>343</v>
      </c>
      <c r="E284" s="36">
        <f t="shared" si="52"/>
        <v>0</v>
      </c>
      <c r="F284" s="60"/>
      <c r="G284" s="60"/>
      <c r="H284" s="60"/>
      <c r="I284" s="60"/>
      <c r="J284" s="60"/>
      <c r="K284" s="60"/>
      <c r="L284" s="33"/>
      <c r="M284" s="229"/>
    </row>
    <row r="285" spans="1:13" ht="12" customHeight="1">
      <c r="A285" s="37" t="str">
        <v/>
      </c>
      <c r="B285" s="69" t="str">
        <v/>
      </c>
      <c r="C285" s="35">
        <v>244</v>
      </c>
      <c r="D285" s="45">
        <v>343</v>
      </c>
      <c r="E285" s="36">
        <f t="shared" si="52"/>
        <v>0</v>
      </c>
      <c r="F285" s="60"/>
      <c r="G285" s="60"/>
      <c r="H285" s="60"/>
      <c r="I285" s="60"/>
      <c r="J285" s="60"/>
      <c r="K285" s="60"/>
      <c r="L285" s="33"/>
      <c r="M285" s="229"/>
    </row>
    <row r="286" spans="1:13" ht="12" customHeight="1">
      <c r="A286" s="37" t="str">
        <v/>
      </c>
      <c r="B286" s="69" t="str">
        <v/>
      </c>
      <c r="C286" s="35">
        <v>244</v>
      </c>
      <c r="D286" s="45">
        <v>343</v>
      </c>
      <c r="E286" s="36">
        <f t="shared" si="52"/>
        <v>0</v>
      </c>
      <c r="F286" s="60"/>
      <c r="G286" s="60"/>
      <c r="H286" s="60"/>
      <c r="I286" s="60"/>
      <c r="J286" s="60"/>
      <c r="K286" s="60"/>
      <c r="L286" s="33"/>
      <c r="M286" s="229"/>
    </row>
    <row r="287" spans="1:13" ht="12" customHeight="1">
      <c r="A287" s="37" t="str">
        <v/>
      </c>
      <c r="B287" s="69" t="str">
        <v/>
      </c>
      <c r="C287" s="35">
        <v>244</v>
      </c>
      <c r="D287" s="45">
        <v>343</v>
      </c>
      <c r="E287" s="36">
        <f t="shared" si="52"/>
        <v>0</v>
      </c>
      <c r="F287" s="60"/>
      <c r="G287" s="60"/>
      <c r="H287" s="60"/>
      <c r="I287" s="60"/>
      <c r="J287" s="60"/>
      <c r="K287" s="60"/>
      <c r="L287" s="33"/>
      <c r="M287" s="229"/>
    </row>
    <row r="288" spans="1:13" ht="12" customHeight="1">
      <c r="A288" s="37" t="str">
        <v/>
      </c>
      <c r="B288" s="69" t="str">
        <v/>
      </c>
      <c r="C288" s="35">
        <v>244</v>
      </c>
      <c r="D288" s="45">
        <v>343</v>
      </c>
      <c r="E288" s="36">
        <f t="shared" si="52"/>
        <v>0</v>
      </c>
      <c r="F288" s="60"/>
      <c r="G288" s="60"/>
      <c r="H288" s="60"/>
      <c r="I288" s="60"/>
      <c r="J288" s="60"/>
      <c r="K288" s="60"/>
      <c r="L288" s="33"/>
      <c r="M288" s="229"/>
    </row>
    <row r="289" spans="1:13" ht="12" customHeight="1">
      <c r="A289" s="37" t="str">
        <v/>
      </c>
      <c r="B289" s="69" t="str">
        <v/>
      </c>
      <c r="C289" s="35">
        <v>244</v>
      </c>
      <c r="D289" s="45">
        <v>343</v>
      </c>
      <c r="E289" s="36">
        <f t="shared" si="52"/>
        <v>0</v>
      </c>
      <c r="F289" s="60"/>
      <c r="G289" s="60"/>
      <c r="H289" s="60"/>
      <c r="I289" s="60"/>
      <c r="J289" s="60"/>
      <c r="K289" s="60"/>
      <c r="L289" s="33"/>
      <c r="M289" s="229"/>
    </row>
    <row r="290" spans="1:13" ht="12" customHeight="1">
      <c r="A290" s="37" t="str">
        <v/>
      </c>
      <c r="B290" s="69" t="str">
        <v/>
      </c>
      <c r="C290" s="35">
        <v>244</v>
      </c>
      <c r="D290" s="45">
        <v>343</v>
      </c>
      <c r="E290" s="36">
        <f t="shared" si="52"/>
        <v>0</v>
      </c>
      <c r="F290" s="60"/>
      <c r="G290" s="60"/>
      <c r="H290" s="60"/>
      <c r="I290" s="60"/>
      <c r="J290" s="60"/>
      <c r="K290" s="60"/>
      <c r="L290" s="33"/>
      <c r="M290" s="229"/>
    </row>
    <row r="291" spans="1:13" ht="12" customHeight="1">
      <c r="A291" s="37" t="str">
        <v/>
      </c>
      <c r="B291" s="69" t="str">
        <v/>
      </c>
      <c r="C291" s="35">
        <v>244</v>
      </c>
      <c r="D291" s="45">
        <v>343</v>
      </c>
      <c r="E291" s="36">
        <f t="shared" si="52"/>
        <v>0</v>
      </c>
      <c r="F291" s="60"/>
      <c r="G291" s="60"/>
      <c r="H291" s="60"/>
      <c r="I291" s="60"/>
      <c r="J291" s="60"/>
      <c r="K291" s="60"/>
      <c r="L291" s="33"/>
      <c r="M291" s="229"/>
    </row>
    <row r="292" spans="1:13" ht="12" customHeight="1">
      <c r="A292" s="37" t="str">
        <v/>
      </c>
      <c r="B292" s="69" t="str">
        <v/>
      </c>
      <c r="C292" s="35">
        <v>244</v>
      </c>
      <c r="D292" s="45">
        <v>343</v>
      </c>
      <c r="E292" s="36">
        <f t="shared" si="52"/>
        <v>0</v>
      </c>
      <c r="F292" s="60"/>
      <c r="G292" s="60"/>
      <c r="H292" s="60"/>
      <c r="I292" s="60"/>
      <c r="J292" s="60"/>
      <c r="K292" s="60"/>
      <c r="L292" s="33"/>
      <c r="M292" s="229"/>
    </row>
    <row r="293" spans="1:13" ht="12" customHeight="1">
      <c r="A293" s="37" t="str">
        <v/>
      </c>
      <c r="B293" s="69" t="str">
        <v/>
      </c>
      <c r="C293" s="35">
        <v>244</v>
      </c>
      <c r="D293" s="45">
        <v>343</v>
      </c>
      <c r="E293" s="36">
        <f t="shared" si="52"/>
        <v>0</v>
      </c>
      <c r="F293" s="60"/>
      <c r="G293" s="60"/>
      <c r="H293" s="60"/>
      <c r="I293" s="60"/>
      <c r="J293" s="60"/>
      <c r="K293" s="60"/>
      <c r="L293" s="33"/>
      <c r="M293" s="229"/>
    </row>
    <row r="294" spans="1:13" ht="12" customHeight="1">
      <c r="A294" s="37" t="str">
        <v/>
      </c>
      <c r="B294" s="69" t="str">
        <v/>
      </c>
      <c r="C294" s="35">
        <v>244</v>
      </c>
      <c r="D294" s="45">
        <v>343</v>
      </c>
      <c r="E294" s="36">
        <f t="shared" si="52"/>
        <v>0</v>
      </c>
      <c r="F294" s="60"/>
      <c r="G294" s="60"/>
      <c r="H294" s="60"/>
      <c r="I294" s="60"/>
      <c r="J294" s="60"/>
      <c r="K294" s="60"/>
      <c r="L294" s="33"/>
      <c r="M294" s="229"/>
    </row>
    <row r="295" spans="1:13" ht="12" customHeight="1">
      <c r="A295" s="37" t="str">
        <v/>
      </c>
      <c r="B295" s="69" t="str">
        <v/>
      </c>
      <c r="C295" s="35">
        <v>244</v>
      </c>
      <c r="D295" s="45">
        <v>343</v>
      </c>
      <c r="E295" s="36">
        <f t="shared" si="52"/>
        <v>0</v>
      </c>
      <c r="F295" s="60"/>
      <c r="G295" s="60"/>
      <c r="H295" s="60"/>
      <c r="I295" s="60"/>
      <c r="J295" s="60"/>
      <c r="K295" s="60"/>
      <c r="L295" s="33"/>
      <c r="M295" s="229"/>
    </row>
    <row r="296" spans="1:13" ht="12" customHeight="1">
      <c r="A296" s="148" t="s">
        <v>851</v>
      </c>
      <c r="B296" s="69" t="s">
        <v>670</v>
      </c>
      <c r="C296" s="35">
        <v>244</v>
      </c>
      <c r="D296" s="45">
        <v>344</v>
      </c>
      <c r="E296" s="36">
        <f>SUM(F296:K296)</f>
        <v>225000</v>
      </c>
      <c r="F296" s="36">
        <f t="shared" ref="F296:K296" si="57">SUM(F297:F311)</f>
        <v>225000</v>
      </c>
      <c r="G296" s="36">
        <f t="shared" si="57"/>
        <v>0</v>
      </c>
      <c r="H296" s="36">
        <f t="shared" si="57"/>
        <v>0</v>
      </c>
      <c r="I296" s="36">
        <f t="shared" si="57"/>
        <v>0</v>
      </c>
      <c r="J296" s="36">
        <f t="shared" si="57"/>
        <v>0</v>
      </c>
      <c r="K296" s="36">
        <f t="shared" si="57"/>
        <v>0</v>
      </c>
      <c r="L296" s="33">
        <f>ROW()</f>
        <v>296</v>
      </c>
      <c r="M296" s="229"/>
    </row>
    <row r="297" spans="1:13" ht="12" customHeight="1">
      <c r="A297" s="37" t="str">
        <f t="array" ref="A297:A311">IFERROR(INDEX(КБК!E4:E1335,SMALL(IF((($D$296=КБК!F4:F1335)*($C$296=КБК!G4:G1335)*(NOT(ISERR(SEARCH($L$1,КБК!D4:D1335))))),ROW(КБК!E4:E1335)-3,""),ROW()-$L$296)),"")</f>
        <v>спорт 113038759.244.0</v>
      </c>
      <c r="B297" s="69" t="str">
        <f t="array" ref="B297:B311">IFERROR(INDEX(КБК!H4:H1335,SMALL(IF((($D$297=КБК!F4:F1335)*($C$297=КБК!G4:G1335)*(NOT(ISERR(SEARCH($L$1,КБК!D4:D1335))))),ROW(КБК!E4:E1335)-3,""),ROW()-$L$296)),"")</f>
        <v>1102</v>
      </c>
      <c r="C297" s="35">
        <v>244</v>
      </c>
      <c r="D297" s="45">
        <v>344</v>
      </c>
      <c r="E297" s="36">
        <f t="shared" ref="E297:E371" si="58">SUM(F297:K297)</f>
        <v>225000</v>
      </c>
      <c r="F297" s="60">
        <v>225000</v>
      </c>
      <c r="G297" s="60"/>
      <c r="H297" s="60"/>
      <c r="I297" s="60"/>
      <c r="J297" s="60"/>
      <c r="K297" s="60"/>
      <c r="L297" s="33"/>
      <c r="M297" s="229"/>
    </row>
    <row r="298" spans="1:13" ht="12" customHeight="1">
      <c r="A298" s="37" t="str">
        <v/>
      </c>
      <c r="B298" s="69" t="str">
        <v/>
      </c>
      <c r="C298" s="35">
        <v>244</v>
      </c>
      <c r="D298" s="45">
        <v>344</v>
      </c>
      <c r="E298" s="36">
        <f t="shared" si="58"/>
        <v>0</v>
      </c>
      <c r="F298" s="60"/>
      <c r="G298" s="60"/>
      <c r="H298" s="60"/>
      <c r="I298" s="60"/>
      <c r="J298" s="60"/>
      <c r="K298" s="60"/>
      <c r="L298" s="33"/>
      <c r="M298" s="229"/>
    </row>
    <row r="299" spans="1:13" ht="12" customHeight="1">
      <c r="A299" s="37" t="str">
        <v/>
      </c>
      <c r="B299" s="69" t="str">
        <v/>
      </c>
      <c r="C299" s="35">
        <v>244</v>
      </c>
      <c r="D299" s="45">
        <v>344</v>
      </c>
      <c r="E299" s="36">
        <f t="shared" si="58"/>
        <v>0</v>
      </c>
      <c r="F299" s="60"/>
      <c r="G299" s="60"/>
      <c r="H299" s="60"/>
      <c r="I299" s="60"/>
      <c r="J299" s="60"/>
      <c r="K299" s="60"/>
      <c r="L299" s="33"/>
      <c r="M299" s="229"/>
    </row>
    <row r="300" spans="1:13" ht="12" customHeight="1">
      <c r="A300" s="37" t="str">
        <v/>
      </c>
      <c r="B300" s="69" t="str">
        <v/>
      </c>
      <c r="C300" s="35">
        <v>244</v>
      </c>
      <c r="D300" s="45">
        <v>344</v>
      </c>
      <c r="E300" s="36">
        <f t="shared" si="58"/>
        <v>0</v>
      </c>
      <c r="F300" s="60"/>
      <c r="G300" s="60"/>
      <c r="H300" s="60"/>
      <c r="I300" s="60"/>
      <c r="J300" s="60"/>
      <c r="K300" s="60"/>
      <c r="L300" s="33"/>
      <c r="M300" s="229"/>
    </row>
    <row r="301" spans="1:13" ht="12" customHeight="1">
      <c r="A301" s="37" t="str">
        <v/>
      </c>
      <c r="B301" s="69" t="str">
        <v/>
      </c>
      <c r="C301" s="35">
        <v>244</v>
      </c>
      <c r="D301" s="45">
        <v>344</v>
      </c>
      <c r="E301" s="36">
        <f t="shared" si="58"/>
        <v>0</v>
      </c>
      <c r="F301" s="60"/>
      <c r="G301" s="60"/>
      <c r="H301" s="60"/>
      <c r="I301" s="60"/>
      <c r="J301" s="60"/>
      <c r="K301" s="60"/>
      <c r="L301" s="33"/>
      <c r="M301" s="229"/>
    </row>
    <row r="302" spans="1:13" ht="12" customHeight="1">
      <c r="A302" s="37" t="str">
        <v/>
      </c>
      <c r="B302" s="69" t="str">
        <v/>
      </c>
      <c r="C302" s="35">
        <v>244</v>
      </c>
      <c r="D302" s="45">
        <v>344</v>
      </c>
      <c r="E302" s="36">
        <f t="shared" si="58"/>
        <v>0</v>
      </c>
      <c r="F302" s="60"/>
      <c r="G302" s="60"/>
      <c r="H302" s="60"/>
      <c r="I302" s="60"/>
      <c r="J302" s="60"/>
      <c r="K302" s="60"/>
      <c r="L302" s="33"/>
      <c r="M302" s="229"/>
    </row>
    <row r="303" spans="1:13" ht="12" customHeight="1">
      <c r="A303" s="37" t="str">
        <v/>
      </c>
      <c r="B303" s="69" t="str">
        <v/>
      </c>
      <c r="C303" s="35">
        <v>244</v>
      </c>
      <c r="D303" s="45">
        <v>344</v>
      </c>
      <c r="E303" s="36">
        <f t="shared" si="58"/>
        <v>0</v>
      </c>
      <c r="F303" s="60"/>
      <c r="G303" s="60"/>
      <c r="H303" s="60"/>
      <c r="I303" s="60"/>
      <c r="J303" s="60"/>
      <c r="K303" s="60"/>
      <c r="L303" s="33"/>
      <c r="M303" s="229"/>
    </row>
    <row r="304" spans="1:13" ht="12" customHeight="1">
      <c r="A304" s="37" t="str">
        <v/>
      </c>
      <c r="B304" s="69" t="str">
        <v/>
      </c>
      <c r="C304" s="35">
        <v>244</v>
      </c>
      <c r="D304" s="45">
        <v>344</v>
      </c>
      <c r="E304" s="36">
        <f t="shared" si="58"/>
        <v>0</v>
      </c>
      <c r="F304" s="60"/>
      <c r="G304" s="60"/>
      <c r="H304" s="60"/>
      <c r="I304" s="60"/>
      <c r="J304" s="60"/>
      <c r="K304" s="60"/>
      <c r="L304" s="33"/>
      <c r="M304" s="229"/>
    </row>
    <row r="305" spans="1:13" ht="12" customHeight="1">
      <c r="A305" s="37" t="str">
        <v/>
      </c>
      <c r="B305" s="69" t="str">
        <v/>
      </c>
      <c r="C305" s="35">
        <v>244</v>
      </c>
      <c r="D305" s="45">
        <v>344</v>
      </c>
      <c r="E305" s="36">
        <f t="shared" si="58"/>
        <v>0</v>
      </c>
      <c r="F305" s="60"/>
      <c r="G305" s="60"/>
      <c r="H305" s="60"/>
      <c r="I305" s="60"/>
      <c r="J305" s="60"/>
      <c r="K305" s="60"/>
      <c r="L305" s="33"/>
      <c r="M305" s="229"/>
    </row>
    <row r="306" spans="1:13" ht="12" customHeight="1">
      <c r="A306" s="37" t="str">
        <v/>
      </c>
      <c r="B306" s="69" t="str">
        <v/>
      </c>
      <c r="C306" s="35">
        <v>244</v>
      </c>
      <c r="D306" s="45">
        <v>344</v>
      </c>
      <c r="E306" s="36">
        <f t="shared" si="58"/>
        <v>0</v>
      </c>
      <c r="F306" s="60"/>
      <c r="G306" s="60"/>
      <c r="H306" s="60"/>
      <c r="I306" s="60"/>
      <c r="J306" s="60"/>
      <c r="K306" s="60"/>
      <c r="L306" s="33"/>
      <c r="M306" s="229"/>
    </row>
    <row r="307" spans="1:13" ht="12" customHeight="1">
      <c r="A307" s="37" t="str">
        <v/>
      </c>
      <c r="B307" s="69" t="str">
        <v/>
      </c>
      <c r="C307" s="35">
        <v>244</v>
      </c>
      <c r="D307" s="45">
        <v>344</v>
      </c>
      <c r="E307" s="36">
        <f t="shared" si="58"/>
        <v>0</v>
      </c>
      <c r="F307" s="60"/>
      <c r="G307" s="60"/>
      <c r="H307" s="60"/>
      <c r="I307" s="60"/>
      <c r="J307" s="60"/>
      <c r="K307" s="60"/>
      <c r="L307" s="33"/>
      <c r="M307" s="229"/>
    </row>
    <row r="308" spans="1:13" ht="12" customHeight="1">
      <c r="A308" s="37" t="str">
        <v/>
      </c>
      <c r="B308" s="69" t="str">
        <v/>
      </c>
      <c r="C308" s="35">
        <v>244</v>
      </c>
      <c r="D308" s="45">
        <v>344</v>
      </c>
      <c r="E308" s="36">
        <f t="shared" si="58"/>
        <v>0</v>
      </c>
      <c r="F308" s="60"/>
      <c r="G308" s="60"/>
      <c r="H308" s="60"/>
      <c r="I308" s="60"/>
      <c r="J308" s="60"/>
      <c r="K308" s="60"/>
      <c r="L308" s="33"/>
      <c r="M308" s="229"/>
    </row>
    <row r="309" spans="1:13" ht="12" customHeight="1">
      <c r="A309" s="37" t="str">
        <v/>
      </c>
      <c r="B309" s="69" t="str">
        <v/>
      </c>
      <c r="C309" s="35">
        <v>244</v>
      </c>
      <c r="D309" s="45">
        <v>344</v>
      </c>
      <c r="E309" s="36">
        <f t="shared" si="58"/>
        <v>0</v>
      </c>
      <c r="F309" s="60"/>
      <c r="G309" s="60"/>
      <c r="H309" s="60"/>
      <c r="I309" s="60"/>
      <c r="J309" s="60"/>
      <c r="K309" s="60"/>
      <c r="L309" s="33"/>
      <c r="M309" s="229"/>
    </row>
    <row r="310" spans="1:13" ht="12" customHeight="1">
      <c r="A310" s="37" t="str">
        <v/>
      </c>
      <c r="B310" s="69" t="str">
        <v/>
      </c>
      <c r="C310" s="35">
        <v>244</v>
      </c>
      <c r="D310" s="45">
        <v>344</v>
      </c>
      <c r="E310" s="36">
        <f t="shared" si="58"/>
        <v>0</v>
      </c>
      <c r="F310" s="60"/>
      <c r="G310" s="60"/>
      <c r="H310" s="60"/>
      <c r="I310" s="60"/>
      <c r="J310" s="60"/>
      <c r="K310" s="60"/>
      <c r="L310" s="33"/>
      <c r="M310" s="229"/>
    </row>
    <row r="311" spans="1:13" ht="12" customHeight="1">
      <c r="A311" s="37" t="str">
        <v/>
      </c>
      <c r="B311" s="69" t="str">
        <v/>
      </c>
      <c r="C311" s="35">
        <v>244</v>
      </c>
      <c r="D311" s="45">
        <v>344</v>
      </c>
      <c r="E311" s="36">
        <f t="shared" si="58"/>
        <v>0</v>
      </c>
      <c r="F311" s="60"/>
      <c r="G311" s="60"/>
      <c r="H311" s="60"/>
      <c r="I311" s="60"/>
      <c r="J311" s="60"/>
      <c r="K311" s="60"/>
      <c r="L311" s="33"/>
      <c r="M311" s="229"/>
    </row>
    <row r="312" spans="1:13" ht="12" customHeight="1">
      <c r="A312" s="148" t="s">
        <v>320</v>
      </c>
      <c r="B312" s="69" t="s">
        <v>670</v>
      </c>
      <c r="C312" s="35">
        <v>244</v>
      </c>
      <c r="D312" s="45">
        <v>345</v>
      </c>
      <c r="E312" s="36">
        <f t="shared" si="58"/>
        <v>180000</v>
      </c>
      <c r="F312" s="36">
        <f t="shared" ref="F312:K312" si="59">SUM(F313:F325)</f>
        <v>180000</v>
      </c>
      <c r="G312" s="36">
        <f t="shared" si="59"/>
        <v>0</v>
      </c>
      <c r="H312" s="36">
        <f t="shared" si="59"/>
        <v>0</v>
      </c>
      <c r="I312" s="36">
        <f t="shared" si="59"/>
        <v>0</v>
      </c>
      <c r="J312" s="36">
        <f t="shared" si="59"/>
        <v>0</v>
      </c>
      <c r="K312" s="36">
        <f t="shared" si="59"/>
        <v>0</v>
      </c>
      <c r="L312" s="33">
        <f>ROW()</f>
        <v>312</v>
      </c>
      <c r="M312" s="229"/>
    </row>
    <row r="313" spans="1:13" ht="12" customHeight="1">
      <c r="A313" s="37" t="str">
        <f t="array" ref="A313:A325">IFERROR(INDEX(КБК!E4:E1335,SMALL(IF((($D$312=КБК!F4:F1335)*($C$312=КБК!G4:G1335)*(NOT(ISERR(SEARCH($L$1,КБК!D4:D1335))))),ROW(КБК!E4:E1335)-3,""),ROW()-$L$312)),"")</f>
        <v>спорт 113038759.244.0</v>
      </c>
      <c r="B313" s="69" t="str">
        <f t="array" ref="B313:B325">IFERROR(INDEX(КБК!H4:H1335,SMALL(IF((($D$312=КБК!F4:F1335)*($C$312=КБК!G4:G1335)*(NOT(ISERR(SEARCH($L$1,КБК!D4:D1335))))),ROW(КБК!E4:E1335)-3,""),ROW()-$L$312)),"")</f>
        <v>1102</v>
      </c>
      <c r="C313" s="35">
        <v>244</v>
      </c>
      <c r="D313" s="45">
        <v>345</v>
      </c>
      <c r="E313" s="36">
        <f t="shared" si="58"/>
        <v>180000</v>
      </c>
      <c r="F313" s="60">
        <v>180000</v>
      </c>
      <c r="G313" s="60"/>
      <c r="H313" s="60"/>
      <c r="I313" s="60"/>
      <c r="J313" s="60"/>
      <c r="K313" s="60"/>
      <c r="L313" s="33"/>
      <c r="M313" s="229"/>
    </row>
    <row r="314" spans="1:13" ht="12" customHeight="1">
      <c r="A314" s="37" t="str">
        <v/>
      </c>
      <c r="B314" s="69" t="str">
        <v/>
      </c>
      <c r="C314" s="35">
        <v>244</v>
      </c>
      <c r="D314" s="45">
        <v>345</v>
      </c>
      <c r="E314" s="36">
        <f t="shared" si="58"/>
        <v>0</v>
      </c>
      <c r="F314" s="60"/>
      <c r="G314" s="60"/>
      <c r="H314" s="60"/>
      <c r="I314" s="60"/>
      <c r="J314" s="60"/>
      <c r="K314" s="60"/>
      <c r="L314" s="33"/>
      <c r="M314" s="229"/>
    </row>
    <row r="315" spans="1:13" ht="12" customHeight="1">
      <c r="A315" s="37" t="str">
        <v/>
      </c>
      <c r="B315" s="69" t="str">
        <v/>
      </c>
      <c r="C315" s="35">
        <v>244</v>
      </c>
      <c r="D315" s="45">
        <v>345</v>
      </c>
      <c r="E315" s="36">
        <f t="shared" si="58"/>
        <v>0</v>
      </c>
      <c r="F315" s="60"/>
      <c r="G315" s="60"/>
      <c r="H315" s="60"/>
      <c r="I315" s="60"/>
      <c r="J315" s="60"/>
      <c r="K315" s="60"/>
      <c r="L315" s="33"/>
      <c r="M315" s="229"/>
    </row>
    <row r="316" spans="1:13" ht="12" customHeight="1">
      <c r="A316" s="37" t="str">
        <v/>
      </c>
      <c r="B316" s="69" t="str">
        <v/>
      </c>
      <c r="C316" s="35">
        <v>244</v>
      </c>
      <c r="D316" s="45">
        <v>345</v>
      </c>
      <c r="E316" s="36">
        <f t="shared" si="58"/>
        <v>0</v>
      </c>
      <c r="F316" s="60"/>
      <c r="G316" s="60"/>
      <c r="H316" s="60"/>
      <c r="I316" s="60"/>
      <c r="J316" s="60"/>
      <c r="K316" s="60"/>
      <c r="L316" s="33"/>
      <c r="M316" s="229"/>
    </row>
    <row r="317" spans="1:13" ht="12" customHeight="1">
      <c r="A317" s="37" t="str">
        <v/>
      </c>
      <c r="B317" s="69" t="str">
        <v/>
      </c>
      <c r="C317" s="35">
        <v>244</v>
      </c>
      <c r="D317" s="45">
        <v>345</v>
      </c>
      <c r="E317" s="36">
        <f t="shared" si="58"/>
        <v>0</v>
      </c>
      <c r="F317" s="60"/>
      <c r="G317" s="60"/>
      <c r="H317" s="60"/>
      <c r="I317" s="60"/>
      <c r="J317" s="60"/>
      <c r="K317" s="60"/>
      <c r="L317" s="33"/>
      <c r="M317" s="229"/>
    </row>
    <row r="318" spans="1:13" ht="12" customHeight="1">
      <c r="A318" s="37" t="str">
        <v/>
      </c>
      <c r="B318" s="69" t="str">
        <v/>
      </c>
      <c r="C318" s="35">
        <v>244</v>
      </c>
      <c r="D318" s="45">
        <v>345</v>
      </c>
      <c r="E318" s="36">
        <f t="shared" si="58"/>
        <v>0</v>
      </c>
      <c r="F318" s="60"/>
      <c r="G318" s="60"/>
      <c r="H318" s="60"/>
      <c r="I318" s="60"/>
      <c r="J318" s="60"/>
      <c r="K318" s="60"/>
      <c r="L318" s="33"/>
      <c r="M318" s="229"/>
    </row>
    <row r="319" spans="1:13" ht="12" customHeight="1">
      <c r="A319" s="37" t="str">
        <v/>
      </c>
      <c r="B319" s="69" t="str">
        <v/>
      </c>
      <c r="C319" s="35">
        <v>244</v>
      </c>
      <c r="D319" s="45">
        <v>345</v>
      </c>
      <c r="E319" s="36">
        <f t="shared" si="58"/>
        <v>0</v>
      </c>
      <c r="F319" s="60"/>
      <c r="G319" s="60"/>
      <c r="H319" s="60"/>
      <c r="I319" s="60"/>
      <c r="J319" s="60"/>
      <c r="K319" s="60"/>
      <c r="L319" s="33"/>
      <c r="M319" s="229"/>
    </row>
    <row r="320" spans="1:13" ht="12" customHeight="1">
      <c r="A320" s="37" t="str">
        <v/>
      </c>
      <c r="B320" s="69" t="str">
        <v/>
      </c>
      <c r="C320" s="35">
        <v>244</v>
      </c>
      <c r="D320" s="45">
        <v>345</v>
      </c>
      <c r="E320" s="36">
        <f t="shared" si="58"/>
        <v>0</v>
      </c>
      <c r="F320" s="60"/>
      <c r="G320" s="60"/>
      <c r="H320" s="60"/>
      <c r="I320" s="60"/>
      <c r="J320" s="60"/>
      <c r="K320" s="60"/>
      <c r="L320" s="33"/>
      <c r="M320" s="229"/>
    </row>
    <row r="321" spans="1:13" ht="12" customHeight="1">
      <c r="A321" s="37" t="str">
        <v/>
      </c>
      <c r="B321" s="69" t="str">
        <v/>
      </c>
      <c r="C321" s="35">
        <v>244</v>
      </c>
      <c r="D321" s="45">
        <v>345</v>
      </c>
      <c r="E321" s="36">
        <f t="shared" si="58"/>
        <v>0</v>
      </c>
      <c r="F321" s="60"/>
      <c r="G321" s="60"/>
      <c r="H321" s="60"/>
      <c r="I321" s="60"/>
      <c r="J321" s="60"/>
      <c r="K321" s="60"/>
      <c r="L321" s="33"/>
      <c r="M321" s="229"/>
    </row>
    <row r="322" spans="1:13" ht="12" customHeight="1">
      <c r="A322" s="37" t="str">
        <v/>
      </c>
      <c r="B322" s="69" t="str">
        <v/>
      </c>
      <c r="C322" s="35">
        <v>244</v>
      </c>
      <c r="D322" s="45">
        <v>345</v>
      </c>
      <c r="E322" s="36">
        <f t="shared" si="58"/>
        <v>0</v>
      </c>
      <c r="F322" s="60"/>
      <c r="G322" s="60"/>
      <c r="H322" s="60"/>
      <c r="I322" s="60"/>
      <c r="J322" s="60"/>
      <c r="K322" s="60"/>
      <c r="L322" s="33"/>
      <c r="M322" s="229"/>
    </row>
    <row r="323" spans="1:13" ht="12" customHeight="1">
      <c r="A323" s="37" t="str">
        <v/>
      </c>
      <c r="B323" s="69" t="str">
        <v/>
      </c>
      <c r="C323" s="35">
        <v>244</v>
      </c>
      <c r="D323" s="45">
        <v>345</v>
      </c>
      <c r="E323" s="36">
        <f t="shared" si="58"/>
        <v>0</v>
      </c>
      <c r="F323" s="60"/>
      <c r="G323" s="60"/>
      <c r="H323" s="60"/>
      <c r="I323" s="60"/>
      <c r="J323" s="60"/>
      <c r="K323" s="60"/>
      <c r="L323" s="33"/>
      <c r="M323" s="229"/>
    </row>
    <row r="324" spans="1:13" ht="12" customHeight="1">
      <c r="A324" s="37" t="str">
        <v/>
      </c>
      <c r="B324" s="69" t="str">
        <v/>
      </c>
      <c r="C324" s="35">
        <v>244</v>
      </c>
      <c r="D324" s="45">
        <v>345</v>
      </c>
      <c r="E324" s="36">
        <f t="shared" si="58"/>
        <v>0</v>
      </c>
      <c r="F324" s="60"/>
      <c r="G324" s="60"/>
      <c r="H324" s="60"/>
      <c r="I324" s="60"/>
      <c r="J324" s="60"/>
      <c r="K324" s="60"/>
      <c r="L324" s="33"/>
      <c r="M324" s="229"/>
    </row>
    <row r="325" spans="1:13" ht="12" customHeight="1">
      <c r="A325" s="37" t="str">
        <v/>
      </c>
      <c r="B325" s="69" t="str">
        <v/>
      </c>
      <c r="C325" s="35">
        <v>244</v>
      </c>
      <c r="D325" s="45">
        <v>345</v>
      </c>
      <c r="E325" s="36">
        <f t="shared" si="58"/>
        <v>0</v>
      </c>
      <c r="F325" s="60"/>
      <c r="G325" s="60"/>
      <c r="H325" s="60"/>
      <c r="I325" s="60"/>
      <c r="J325" s="60"/>
      <c r="K325" s="60"/>
      <c r="L325" s="33"/>
      <c r="M325" s="229"/>
    </row>
    <row r="326" spans="1:13" ht="12" customHeight="1">
      <c r="A326" s="148" t="s">
        <v>853</v>
      </c>
      <c r="B326" s="69" t="s">
        <v>670</v>
      </c>
      <c r="C326" s="35">
        <v>244</v>
      </c>
      <c r="D326" s="45">
        <v>346</v>
      </c>
      <c r="E326" s="36">
        <f t="shared" si="58"/>
        <v>1530790</v>
      </c>
      <c r="F326" s="36">
        <f t="shared" ref="F326:K326" si="60">SUM(F327:F336)</f>
        <v>1382490</v>
      </c>
      <c r="G326" s="36">
        <f t="shared" si="60"/>
        <v>0</v>
      </c>
      <c r="H326" s="36">
        <f t="shared" si="60"/>
        <v>0</v>
      </c>
      <c r="I326" s="36">
        <f t="shared" si="60"/>
        <v>148300</v>
      </c>
      <c r="J326" s="36">
        <f t="shared" si="60"/>
        <v>0</v>
      </c>
      <c r="K326" s="36">
        <f t="shared" si="60"/>
        <v>0</v>
      </c>
      <c r="L326" s="33">
        <f>ROW()</f>
        <v>326</v>
      </c>
      <c r="M326" s="229"/>
    </row>
    <row r="327" spans="1:13" ht="12" customHeight="1">
      <c r="A327" s="37" t="str">
        <f t="array" ref="A327:A336">IFERROR(INDEX(КБК!E4:E1335,SMALL(IF((($D$326=КБК!F4:F1335)*($C$326=КБК!G4:G1335)*(NOT(ISERR(SEARCH($L$1,КБК!D4:D1335))))),ROW(КБК!E4:E1335)-3,""),ROW()-$L$326)),"")</f>
        <v>Аренда 000000121.244.0</v>
      </c>
      <c r="B327" s="69" t="str">
        <f t="array" ref="B327:B336">IFERROR(INDEX(КБК!H4:H1335,SMALL(IF((($D$326=КБК!F4:F1335)*($C$326=КБК!G4:G1335)*(NOT(ISERR(SEARCH($L$1,КБК!D4:D1335))))),ROW(КБК!E4:E1335)-3,""),ROW()-$L$326)),"")</f>
        <v>1102</v>
      </c>
      <c r="C327" s="35">
        <v>244</v>
      </c>
      <c r="D327" s="45">
        <v>346</v>
      </c>
      <c r="E327" s="36">
        <f t="shared" si="58"/>
        <v>77200</v>
      </c>
      <c r="F327" s="60"/>
      <c r="G327" s="60"/>
      <c r="H327" s="60"/>
      <c r="I327" s="60">
        <v>77200</v>
      </c>
      <c r="J327" s="60"/>
      <c r="K327" s="60"/>
      <c r="L327" s="33"/>
      <c r="M327" s="229"/>
    </row>
    <row r="328" spans="1:13" ht="12" customHeight="1">
      <c r="A328" s="37" t="str">
        <v>Доходы 000000131.244.0</v>
      </c>
      <c r="B328" s="69" t="str">
        <v>1102</v>
      </c>
      <c r="C328" s="35">
        <v>244</v>
      </c>
      <c r="D328" s="45">
        <v>346</v>
      </c>
      <c r="E328" s="36">
        <f t="shared" si="58"/>
        <v>71100</v>
      </c>
      <c r="F328" s="60"/>
      <c r="G328" s="60"/>
      <c r="H328" s="60"/>
      <c r="I328" s="60">
        <v>71100</v>
      </c>
      <c r="J328" s="60"/>
      <c r="K328" s="60"/>
      <c r="L328" s="33"/>
      <c r="M328" s="229"/>
    </row>
    <row r="329" spans="1:13" ht="12" customHeight="1">
      <c r="A329" s="37" t="str">
        <v>спорт 113038759.244.0</v>
      </c>
      <c r="B329" s="69" t="str">
        <v>1102</v>
      </c>
      <c r="C329" s="35">
        <v>244</v>
      </c>
      <c r="D329" s="45">
        <v>346</v>
      </c>
      <c r="E329" s="36">
        <f t="shared" si="58"/>
        <v>1382490</v>
      </c>
      <c r="F329" s="60">
        <v>1382490</v>
      </c>
      <c r="G329" s="60"/>
      <c r="H329" s="60"/>
      <c r="I329" s="60"/>
      <c r="J329" s="60"/>
      <c r="K329" s="60"/>
      <c r="L329" s="33"/>
      <c r="M329" s="229"/>
    </row>
    <row r="330" spans="1:13" ht="12" customHeight="1">
      <c r="A330" s="148" t="str">
        <v/>
      </c>
      <c r="B330" s="69" t="str">
        <v/>
      </c>
      <c r="C330" s="35">
        <v>244</v>
      </c>
      <c r="D330" s="45">
        <v>346</v>
      </c>
      <c r="E330" s="36">
        <f t="shared" si="58"/>
        <v>0</v>
      </c>
      <c r="F330" s="60"/>
      <c r="G330" s="60"/>
      <c r="H330" s="60"/>
      <c r="I330" s="60"/>
      <c r="J330" s="60"/>
      <c r="K330" s="60"/>
      <c r="L330" s="33"/>
      <c r="M330" s="229"/>
    </row>
    <row r="331" spans="1:13" ht="12" customHeight="1">
      <c r="A331" s="148" t="str">
        <v/>
      </c>
      <c r="B331" s="69" t="str">
        <v/>
      </c>
      <c r="C331" s="35">
        <v>244</v>
      </c>
      <c r="D331" s="45">
        <v>346</v>
      </c>
      <c r="E331" s="36">
        <f t="shared" si="58"/>
        <v>0</v>
      </c>
      <c r="F331" s="60"/>
      <c r="G331" s="60"/>
      <c r="H331" s="60"/>
      <c r="I331" s="60"/>
      <c r="J331" s="60"/>
      <c r="K331" s="60"/>
      <c r="L331" s="33"/>
      <c r="M331" s="229"/>
    </row>
    <row r="332" spans="1:13" ht="12" customHeight="1">
      <c r="A332" s="148" t="str">
        <v/>
      </c>
      <c r="B332" s="69" t="str">
        <v/>
      </c>
      <c r="C332" s="35">
        <v>244</v>
      </c>
      <c r="D332" s="45">
        <v>346</v>
      </c>
      <c r="E332" s="36">
        <f t="shared" si="58"/>
        <v>0</v>
      </c>
      <c r="F332" s="60"/>
      <c r="G332" s="60"/>
      <c r="H332" s="60"/>
      <c r="I332" s="60"/>
      <c r="J332" s="60"/>
      <c r="K332" s="60"/>
      <c r="L332" s="33"/>
      <c r="M332" s="229"/>
    </row>
    <row r="333" spans="1:13" ht="12" customHeight="1">
      <c r="A333" s="148" t="str">
        <v/>
      </c>
      <c r="B333" s="69" t="str">
        <v/>
      </c>
      <c r="C333" s="35">
        <v>244</v>
      </c>
      <c r="D333" s="45">
        <v>346</v>
      </c>
      <c r="E333" s="36">
        <f t="shared" si="58"/>
        <v>0</v>
      </c>
      <c r="F333" s="60"/>
      <c r="G333" s="60"/>
      <c r="H333" s="60"/>
      <c r="I333" s="60"/>
      <c r="J333" s="60"/>
      <c r="K333" s="60"/>
      <c r="L333" s="33"/>
      <c r="M333" s="229"/>
    </row>
    <row r="334" spans="1:13" ht="12" customHeight="1">
      <c r="A334" s="148" t="str">
        <v/>
      </c>
      <c r="B334" s="69" t="str">
        <v/>
      </c>
      <c r="C334" s="35">
        <v>244</v>
      </c>
      <c r="D334" s="45">
        <v>346</v>
      </c>
      <c r="E334" s="36">
        <f t="shared" si="58"/>
        <v>0</v>
      </c>
      <c r="F334" s="60"/>
      <c r="G334" s="60"/>
      <c r="H334" s="60"/>
      <c r="I334" s="60"/>
      <c r="J334" s="60"/>
      <c r="K334" s="60"/>
      <c r="L334" s="33"/>
      <c r="M334" s="229"/>
    </row>
    <row r="335" spans="1:13" ht="12" customHeight="1">
      <c r="A335" s="148" t="str">
        <v/>
      </c>
      <c r="B335" s="69" t="str">
        <v/>
      </c>
      <c r="C335" s="35">
        <v>244</v>
      </c>
      <c r="D335" s="45">
        <v>346</v>
      </c>
      <c r="E335" s="36">
        <f t="shared" si="58"/>
        <v>0</v>
      </c>
      <c r="F335" s="60"/>
      <c r="G335" s="60"/>
      <c r="H335" s="60"/>
      <c r="I335" s="60"/>
      <c r="J335" s="60"/>
      <c r="K335" s="60"/>
      <c r="L335" s="33"/>
      <c r="M335" s="229"/>
    </row>
    <row r="336" spans="1:13" ht="12" customHeight="1">
      <c r="A336" s="148" t="str">
        <v/>
      </c>
      <c r="B336" s="69" t="str">
        <v/>
      </c>
      <c r="C336" s="35">
        <v>244</v>
      </c>
      <c r="D336" s="45">
        <v>346</v>
      </c>
      <c r="E336" s="36">
        <f t="shared" si="58"/>
        <v>0</v>
      </c>
      <c r="F336" s="60"/>
      <c r="G336" s="60"/>
      <c r="H336" s="60"/>
      <c r="I336" s="60"/>
      <c r="J336" s="60"/>
      <c r="K336" s="60"/>
      <c r="L336" s="33"/>
      <c r="M336" s="229"/>
    </row>
    <row r="337" spans="1:13" ht="12" customHeight="1">
      <c r="A337" s="148" t="s">
        <v>854</v>
      </c>
      <c r="B337" s="69" t="s">
        <v>670</v>
      </c>
      <c r="C337" s="35">
        <v>244</v>
      </c>
      <c r="D337" s="45">
        <v>347</v>
      </c>
      <c r="E337" s="36">
        <f t="shared" si="58"/>
        <v>0</v>
      </c>
      <c r="F337" s="36">
        <f>SUM(F338:F347)</f>
        <v>0</v>
      </c>
      <c r="G337" s="36">
        <f t="shared" ref="G337:K337" si="61">SUM(G338:G347)</f>
        <v>0</v>
      </c>
      <c r="H337" s="36">
        <f t="shared" si="61"/>
        <v>0</v>
      </c>
      <c r="I337" s="36">
        <f t="shared" si="61"/>
        <v>0</v>
      </c>
      <c r="J337" s="36">
        <f t="shared" si="61"/>
        <v>0</v>
      </c>
      <c r="K337" s="36">
        <f t="shared" si="61"/>
        <v>0</v>
      </c>
      <c r="L337" s="33">
        <f>ROW()</f>
        <v>337</v>
      </c>
      <c r="M337" s="229"/>
    </row>
    <row r="338" spans="1:13" ht="12" customHeight="1">
      <c r="A338" s="37" t="str">
        <f t="array" ref="A338:A347">IFERROR(INDEX(КБК!E4:E1335,SMALL(IF((($D$337=КБК!F4:F1335)*($C$337=КБК!G4:G1335)*(NOT(ISERR(SEARCH($L$1,КБК!D4:D1335))))),ROW(КБК!E4:E1335)-3,""),ROW()-$L$337)),"")</f>
        <v/>
      </c>
      <c r="B338" s="69" t="str">
        <f t="array" ref="B338:B347">IFERROR(INDEX(КБК!H4:H1335,SMALL(IF((($D$337=КБК!F4:F1335)*($C$337=КБК!G4:G1335)*(NOT(ISERR(SEARCH($L$1,КБК!D4:D1335))))),ROW(КБК!E4:E1335)-3,""),ROW()-$L$337)),"")</f>
        <v/>
      </c>
      <c r="C338" s="35">
        <v>244</v>
      </c>
      <c r="D338" s="45">
        <v>347</v>
      </c>
      <c r="E338" s="36">
        <f t="shared" si="58"/>
        <v>0</v>
      </c>
      <c r="F338" s="60"/>
      <c r="G338" s="60"/>
      <c r="H338" s="60"/>
      <c r="I338" s="60"/>
      <c r="J338" s="60"/>
      <c r="K338" s="60"/>
      <c r="L338" s="33"/>
      <c r="M338" s="229"/>
    </row>
    <row r="339" spans="1:13" ht="12" customHeight="1">
      <c r="A339" s="37" t="str">
        <v/>
      </c>
      <c r="B339" s="69" t="str">
        <v/>
      </c>
      <c r="C339" s="35">
        <v>244</v>
      </c>
      <c r="D339" s="45">
        <v>347</v>
      </c>
      <c r="E339" s="36">
        <f t="shared" si="58"/>
        <v>0</v>
      </c>
      <c r="F339" s="60"/>
      <c r="G339" s="60"/>
      <c r="H339" s="60"/>
      <c r="I339" s="60"/>
      <c r="J339" s="60"/>
      <c r="K339" s="60"/>
      <c r="L339" s="33"/>
      <c r="M339" s="229"/>
    </row>
    <row r="340" spans="1:13" ht="12" customHeight="1">
      <c r="A340" s="37" t="str">
        <v/>
      </c>
      <c r="B340" s="69" t="str">
        <v/>
      </c>
      <c r="C340" s="35">
        <v>244</v>
      </c>
      <c r="D340" s="45">
        <v>347</v>
      </c>
      <c r="E340" s="36">
        <f t="shared" si="58"/>
        <v>0</v>
      </c>
      <c r="F340" s="60"/>
      <c r="G340" s="60"/>
      <c r="H340" s="60"/>
      <c r="I340" s="60"/>
      <c r="J340" s="60"/>
      <c r="K340" s="60"/>
      <c r="L340" s="33"/>
      <c r="M340" s="229"/>
    </row>
    <row r="341" spans="1:13" ht="12" customHeight="1">
      <c r="A341" s="37" t="str">
        <v/>
      </c>
      <c r="B341" s="69" t="str">
        <v/>
      </c>
      <c r="C341" s="35">
        <v>244</v>
      </c>
      <c r="D341" s="45">
        <v>347</v>
      </c>
      <c r="E341" s="36">
        <f t="shared" si="58"/>
        <v>0</v>
      </c>
      <c r="F341" s="60"/>
      <c r="G341" s="60"/>
      <c r="H341" s="60"/>
      <c r="I341" s="60"/>
      <c r="J341" s="60"/>
      <c r="K341" s="60"/>
      <c r="L341" s="33"/>
      <c r="M341" s="229"/>
    </row>
    <row r="342" spans="1:13" ht="12" customHeight="1">
      <c r="A342" s="37" t="str">
        <v/>
      </c>
      <c r="B342" s="69" t="str">
        <v/>
      </c>
      <c r="C342" s="35">
        <v>244</v>
      </c>
      <c r="D342" s="45">
        <v>347</v>
      </c>
      <c r="E342" s="36">
        <f t="shared" si="58"/>
        <v>0</v>
      </c>
      <c r="F342" s="60"/>
      <c r="G342" s="60"/>
      <c r="H342" s="60"/>
      <c r="I342" s="60"/>
      <c r="J342" s="60"/>
      <c r="K342" s="60"/>
      <c r="L342" s="33"/>
      <c r="M342" s="229"/>
    </row>
    <row r="343" spans="1:13" ht="12" customHeight="1">
      <c r="A343" s="37" t="str">
        <v/>
      </c>
      <c r="B343" s="69" t="str">
        <v/>
      </c>
      <c r="C343" s="35">
        <v>244</v>
      </c>
      <c r="D343" s="45">
        <v>347</v>
      </c>
      <c r="E343" s="36">
        <f t="shared" si="58"/>
        <v>0</v>
      </c>
      <c r="F343" s="60"/>
      <c r="G343" s="60"/>
      <c r="H343" s="60"/>
      <c r="I343" s="60"/>
      <c r="J343" s="60"/>
      <c r="K343" s="60"/>
      <c r="L343" s="33"/>
      <c r="M343" s="229"/>
    </row>
    <row r="344" spans="1:13" ht="12" customHeight="1">
      <c r="A344" s="37" t="str">
        <v/>
      </c>
      <c r="B344" s="69" t="str">
        <v/>
      </c>
      <c r="C344" s="35">
        <v>244</v>
      </c>
      <c r="D344" s="45">
        <v>347</v>
      </c>
      <c r="E344" s="36">
        <f t="shared" si="58"/>
        <v>0</v>
      </c>
      <c r="F344" s="60"/>
      <c r="G344" s="60"/>
      <c r="H344" s="60"/>
      <c r="I344" s="60"/>
      <c r="J344" s="60"/>
      <c r="K344" s="60"/>
      <c r="L344" s="33"/>
      <c r="M344" s="229"/>
    </row>
    <row r="345" spans="1:13" ht="12" customHeight="1">
      <c r="A345" s="37" t="str">
        <v/>
      </c>
      <c r="B345" s="69" t="str">
        <v/>
      </c>
      <c r="C345" s="35">
        <v>244</v>
      </c>
      <c r="D345" s="45">
        <v>347</v>
      </c>
      <c r="E345" s="36">
        <f t="shared" si="58"/>
        <v>0</v>
      </c>
      <c r="F345" s="60"/>
      <c r="G345" s="60"/>
      <c r="H345" s="60"/>
      <c r="I345" s="60"/>
      <c r="J345" s="60"/>
      <c r="K345" s="60"/>
      <c r="L345" s="33"/>
      <c r="M345" s="229"/>
    </row>
    <row r="346" spans="1:13" ht="12" customHeight="1">
      <c r="A346" s="37" t="str">
        <v/>
      </c>
      <c r="B346" s="69" t="str">
        <v/>
      </c>
      <c r="C346" s="35">
        <v>244</v>
      </c>
      <c r="D346" s="45">
        <v>347</v>
      </c>
      <c r="E346" s="36">
        <f t="shared" si="58"/>
        <v>0</v>
      </c>
      <c r="F346" s="60"/>
      <c r="G346" s="60"/>
      <c r="H346" s="60"/>
      <c r="I346" s="60"/>
      <c r="J346" s="60"/>
      <c r="K346" s="60"/>
      <c r="L346" s="33"/>
      <c r="M346" s="229"/>
    </row>
    <row r="347" spans="1:13" ht="12" customHeight="1">
      <c r="A347" s="37" t="str">
        <v/>
      </c>
      <c r="B347" s="69" t="str">
        <v/>
      </c>
      <c r="C347" s="35">
        <v>244</v>
      </c>
      <c r="D347" s="45">
        <v>347</v>
      </c>
      <c r="E347" s="36">
        <f t="shared" si="58"/>
        <v>0</v>
      </c>
      <c r="F347" s="60"/>
      <c r="G347" s="60"/>
      <c r="H347" s="60"/>
      <c r="I347" s="60"/>
      <c r="J347" s="60"/>
      <c r="K347" s="60"/>
      <c r="L347" s="33"/>
      <c r="M347" s="229"/>
    </row>
    <row r="348" spans="1:13" ht="12" customHeight="1">
      <c r="A348" s="148" t="s">
        <v>920</v>
      </c>
      <c r="B348" s="69" t="s">
        <v>670</v>
      </c>
      <c r="C348" s="35">
        <v>244</v>
      </c>
      <c r="D348" s="45">
        <v>349</v>
      </c>
      <c r="E348" s="36">
        <f t="shared" si="58"/>
        <v>175000</v>
      </c>
      <c r="F348" s="36">
        <f>SUM(F349:F358)</f>
        <v>135000</v>
      </c>
      <c r="G348" s="36">
        <f t="shared" ref="G348:K348" si="62">SUM(G349:G358)</f>
        <v>0</v>
      </c>
      <c r="H348" s="36">
        <f t="shared" si="62"/>
        <v>0</v>
      </c>
      <c r="I348" s="36">
        <f t="shared" si="62"/>
        <v>40000</v>
      </c>
      <c r="J348" s="36">
        <f t="shared" si="62"/>
        <v>0</v>
      </c>
      <c r="K348" s="36">
        <f t="shared" si="62"/>
        <v>0</v>
      </c>
      <c r="L348" s="33">
        <f>ROW()</f>
        <v>348</v>
      </c>
      <c r="M348" s="229"/>
    </row>
    <row r="349" spans="1:13" ht="12" customHeight="1">
      <c r="A349" s="37" t="str">
        <f t="array" ref="A349:A358">IFERROR(INDEX(КБК!E4:E1335,SMALL(IF((($D$348=КБК!F4:F1335)*($C$348=КБК!G4:G1335)*(NOT(ISERR(SEARCH($L$1,КБК!D4:D1335))))),ROW(КБК!E4:E1335)-3,""),ROW()-$L$348)),"")</f>
        <v>Доходы 000000131.244.0</v>
      </c>
      <c r="B349" s="69" t="str">
        <f t="array" ref="B349:B358">IFERROR(INDEX(КБК!H4:H1335,SMALL(IF((($D$348=КБК!F4:F1335)*($C$348=КБК!G4:G1335)*(NOT(ISERR(SEARCH($L$1,КБК!D4:D1335))))),ROW(КБК!E4:E1335)-3,""),ROW()-$L$348)),"")</f>
        <v>1102</v>
      </c>
      <c r="C349" s="35">
        <v>244</v>
      </c>
      <c r="D349" s="45">
        <v>349</v>
      </c>
      <c r="E349" s="36">
        <f t="shared" si="58"/>
        <v>40000</v>
      </c>
      <c r="F349" s="60"/>
      <c r="G349" s="60"/>
      <c r="H349" s="60"/>
      <c r="I349" s="60">
        <v>40000</v>
      </c>
      <c r="J349" s="60"/>
      <c r="K349" s="60"/>
      <c r="L349" s="33"/>
      <c r="M349" s="229"/>
    </row>
    <row r="350" spans="1:13" ht="12" customHeight="1">
      <c r="A350" s="37" t="str">
        <v>спорт 113038759.244.0</v>
      </c>
      <c r="B350" s="69" t="str">
        <v>1102</v>
      </c>
      <c r="C350" s="35">
        <v>244</v>
      </c>
      <c r="D350" s="45">
        <v>349</v>
      </c>
      <c r="E350" s="36">
        <f t="shared" si="58"/>
        <v>135000</v>
      </c>
      <c r="F350" s="60">
        <v>135000</v>
      </c>
      <c r="G350" s="60"/>
      <c r="H350" s="60"/>
      <c r="I350" s="60"/>
      <c r="J350" s="60"/>
      <c r="K350" s="60"/>
      <c r="L350" s="33"/>
      <c r="M350" s="229"/>
    </row>
    <row r="351" spans="1:13" ht="12" customHeight="1">
      <c r="A351" s="37" t="str">
        <v/>
      </c>
      <c r="B351" s="69" t="str">
        <v/>
      </c>
      <c r="C351" s="35">
        <v>244</v>
      </c>
      <c r="D351" s="45">
        <v>349</v>
      </c>
      <c r="E351" s="36">
        <f t="shared" si="58"/>
        <v>0</v>
      </c>
      <c r="F351" s="60"/>
      <c r="G351" s="60"/>
      <c r="H351" s="60"/>
      <c r="I351" s="60"/>
      <c r="J351" s="60"/>
      <c r="K351" s="60"/>
      <c r="L351" s="33"/>
      <c r="M351" s="229"/>
    </row>
    <row r="352" spans="1:13" ht="12" customHeight="1">
      <c r="A352" s="37" t="str">
        <v/>
      </c>
      <c r="B352" s="69" t="str">
        <v/>
      </c>
      <c r="C352" s="35">
        <v>244</v>
      </c>
      <c r="D352" s="45">
        <v>349</v>
      </c>
      <c r="E352" s="36">
        <f t="shared" si="58"/>
        <v>0</v>
      </c>
      <c r="F352" s="60"/>
      <c r="G352" s="60"/>
      <c r="H352" s="60"/>
      <c r="I352" s="60"/>
      <c r="J352" s="60"/>
      <c r="K352" s="60"/>
      <c r="L352" s="33"/>
      <c r="M352" s="229"/>
    </row>
    <row r="353" spans="1:13" ht="12" customHeight="1">
      <c r="A353" s="37" t="str">
        <v/>
      </c>
      <c r="B353" s="69" t="str">
        <v/>
      </c>
      <c r="C353" s="35">
        <v>244</v>
      </c>
      <c r="D353" s="45">
        <v>349</v>
      </c>
      <c r="E353" s="36">
        <f t="shared" si="58"/>
        <v>0</v>
      </c>
      <c r="F353" s="60"/>
      <c r="G353" s="60"/>
      <c r="H353" s="60"/>
      <c r="I353" s="60"/>
      <c r="J353" s="60"/>
      <c r="K353" s="60"/>
      <c r="L353" s="33"/>
      <c r="M353" s="229"/>
    </row>
    <row r="354" spans="1:13" ht="12" customHeight="1">
      <c r="A354" s="37" t="str">
        <v/>
      </c>
      <c r="B354" s="69" t="str">
        <v/>
      </c>
      <c r="C354" s="35">
        <v>244</v>
      </c>
      <c r="D354" s="45">
        <v>349</v>
      </c>
      <c r="E354" s="36">
        <f t="shared" si="58"/>
        <v>0</v>
      </c>
      <c r="F354" s="60"/>
      <c r="G354" s="60"/>
      <c r="H354" s="60"/>
      <c r="I354" s="60"/>
      <c r="J354" s="60"/>
      <c r="K354" s="60"/>
      <c r="L354" s="33"/>
      <c r="M354" s="229"/>
    </row>
    <row r="355" spans="1:13" ht="12" customHeight="1">
      <c r="A355" s="37" t="str">
        <v/>
      </c>
      <c r="B355" s="69" t="str">
        <v/>
      </c>
      <c r="C355" s="35">
        <v>244</v>
      </c>
      <c r="D355" s="45">
        <v>349</v>
      </c>
      <c r="E355" s="36">
        <f t="shared" si="58"/>
        <v>0</v>
      </c>
      <c r="F355" s="60"/>
      <c r="G355" s="60"/>
      <c r="H355" s="60"/>
      <c r="I355" s="60"/>
      <c r="J355" s="60"/>
      <c r="K355" s="60"/>
      <c r="L355" s="33"/>
      <c r="M355" s="229"/>
    </row>
    <row r="356" spans="1:13" ht="12" customHeight="1">
      <c r="A356" s="37" t="str">
        <v/>
      </c>
      <c r="B356" s="69" t="str">
        <v/>
      </c>
      <c r="C356" s="35">
        <v>244</v>
      </c>
      <c r="D356" s="45">
        <v>349</v>
      </c>
      <c r="E356" s="36">
        <f t="shared" si="58"/>
        <v>0</v>
      </c>
      <c r="F356" s="60"/>
      <c r="G356" s="60"/>
      <c r="H356" s="60"/>
      <c r="I356" s="60"/>
      <c r="J356" s="60"/>
      <c r="K356" s="60"/>
      <c r="L356" s="33"/>
      <c r="M356" s="229"/>
    </row>
    <row r="357" spans="1:13" ht="12" customHeight="1">
      <c r="A357" s="37" t="str">
        <v/>
      </c>
      <c r="B357" s="69" t="str">
        <v/>
      </c>
      <c r="C357" s="35">
        <v>244</v>
      </c>
      <c r="D357" s="45">
        <v>349</v>
      </c>
      <c r="E357" s="36">
        <f t="shared" si="58"/>
        <v>0</v>
      </c>
      <c r="F357" s="60"/>
      <c r="G357" s="60"/>
      <c r="H357" s="60"/>
      <c r="I357" s="60"/>
      <c r="J357" s="60"/>
      <c r="K357" s="60"/>
      <c r="L357" s="33"/>
      <c r="M357" s="229"/>
    </row>
    <row r="358" spans="1:13" ht="12" customHeight="1">
      <c r="A358" s="37" t="str">
        <v/>
      </c>
      <c r="B358" s="69" t="str">
        <v/>
      </c>
      <c r="C358" s="35">
        <v>244</v>
      </c>
      <c r="D358" s="45">
        <v>349</v>
      </c>
      <c r="E358" s="36">
        <f t="shared" si="58"/>
        <v>0</v>
      </c>
      <c r="F358" s="60"/>
      <c r="G358" s="60"/>
      <c r="H358" s="60"/>
      <c r="I358" s="60"/>
      <c r="J358" s="60"/>
      <c r="K358" s="60"/>
      <c r="L358" s="33"/>
      <c r="M358" s="229"/>
    </row>
    <row r="359" spans="1:13" ht="12" customHeight="1">
      <c r="A359" s="148" t="s">
        <v>921</v>
      </c>
      <c r="B359" s="69" t="s">
        <v>670</v>
      </c>
      <c r="C359" s="35">
        <v>244</v>
      </c>
      <c r="D359" s="45">
        <v>350</v>
      </c>
      <c r="E359" s="36">
        <f t="shared" si="58"/>
        <v>54000</v>
      </c>
      <c r="F359" s="36">
        <f>F363+F360</f>
        <v>54000</v>
      </c>
      <c r="G359" s="36">
        <f t="shared" ref="G359:K359" si="63">G363+G360</f>
        <v>0</v>
      </c>
      <c r="H359" s="36">
        <f t="shared" si="63"/>
        <v>0</v>
      </c>
      <c r="I359" s="36">
        <f t="shared" si="63"/>
        <v>0</v>
      </c>
      <c r="J359" s="36">
        <f t="shared" si="63"/>
        <v>0</v>
      </c>
      <c r="K359" s="36">
        <f t="shared" si="63"/>
        <v>0</v>
      </c>
      <c r="L359" s="33"/>
      <c r="M359" s="229"/>
    </row>
    <row r="360" spans="1:13" ht="12" customHeight="1">
      <c r="A360" s="148" t="s">
        <v>931</v>
      </c>
      <c r="B360" s="69" t="s">
        <v>670</v>
      </c>
      <c r="C360" s="35">
        <v>244</v>
      </c>
      <c r="D360" s="45">
        <v>352</v>
      </c>
      <c r="E360" s="36">
        <f t="shared" si="58"/>
        <v>0</v>
      </c>
      <c r="F360" s="36">
        <f>SUM(F361:F362)</f>
        <v>0</v>
      </c>
      <c r="G360" s="36">
        <f t="shared" ref="G360:K360" si="64">SUM(G361:G362)</f>
        <v>0</v>
      </c>
      <c r="H360" s="36">
        <f t="shared" si="64"/>
        <v>0</v>
      </c>
      <c r="I360" s="36">
        <f t="shared" si="64"/>
        <v>0</v>
      </c>
      <c r="J360" s="36">
        <f t="shared" si="64"/>
        <v>0</v>
      </c>
      <c r="K360" s="36">
        <f t="shared" si="64"/>
        <v>0</v>
      </c>
      <c r="L360" s="33">
        <f>ROW()</f>
        <v>360</v>
      </c>
      <c r="M360" s="229"/>
    </row>
    <row r="361" spans="1:13" ht="12" customHeight="1">
      <c r="A361" s="37" t="str">
        <f t="array" ref="A361:A362">IFERROR(INDEX(КБК!E4:E1335,SMALL(IF((($D$360=КБК!F4:F1335)*($C$360=КБК!G4:G1335)*(NOT(ISERR(SEARCH($L$1,КБК!D4:D1335))))),ROW(КБК!E4:E1335)-3,""),ROW()-$L$360)),"")</f>
        <v/>
      </c>
      <c r="B361" s="69" t="str">
        <f t="array" ref="B361:B362">IFERROR(INDEX(КБК!H4:H1335,SMALL(IF((($D$360=КБК!F4:F1335)*($C$360=КБК!G4:G1335)*(NOT(ISERR(SEARCH($L$1,КБК!D4:D1335))))),ROW(КБК!E4:E1335)-3,""),ROW()-$L$360)),"")</f>
        <v/>
      </c>
      <c r="C361" s="35">
        <v>244</v>
      </c>
      <c r="D361" s="45">
        <v>352</v>
      </c>
      <c r="E361" s="36">
        <f t="shared" si="58"/>
        <v>0</v>
      </c>
      <c r="F361" s="60"/>
      <c r="G361" s="60"/>
      <c r="H361" s="60"/>
      <c r="I361" s="60"/>
      <c r="J361" s="60"/>
      <c r="K361" s="60"/>
      <c r="L361" s="33"/>
      <c r="M361" s="229"/>
    </row>
    <row r="362" spans="1:13" ht="12" customHeight="1">
      <c r="A362" s="37" t="str">
        <v/>
      </c>
      <c r="B362" s="69" t="str">
        <v/>
      </c>
      <c r="C362" s="35">
        <v>244</v>
      </c>
      <c r="D362" s="45">
        <v>352</v>
      </c>
      <c r="E362" s="36">
        <f t="shared" si="58"/>
        <v>0</v>
      </c>
      <c r="F362" s="60"/>
      <c r="G362" s="60"/>
      <c r="H362" s="60"/>
      <c r="I362" s="60"/>
      <c r="J362" s="60"/>
      <c r="K362" s="60"/>
      <c r="L362" s="33"/>
      <c r="M362" s="229"/>
    </row>
    <row r="363" spans="1:13" ht="12" customHeight="1">
      <c r="A363" s="148" t="s">
        <v>932</v>
      </c>
      <c r="B363" s="69" t="s">
        <v>670</v>
      </c>
      <c r="C363" s="35">
        <v>244</v>
      </c>
      <c r="D363" s="45">
        <v>353</v>
      </c>
      <c r="E363" s="36">
        <f t="shared" si="58"/>
        <v>54000</v>
      </c>
      <c r="F363" s="60">
        <f>SUM(F364:F365)</f>
        <v>54000</v>
      </c>
      <c r="G363" s="60">
        <f t="shared" ref="G363:K363" si="65">SUM(G364:G365)</f>
        <v>0</v>
      </c>
      <c r="H363" s="60">
        <f t="shared" si="65"/>
        <v>0</v>
      </c>
      <c r="I363" s="60">
        <f t="shared" si="65"/>
        <v>0</v>
      </c>
      <c r="J363" s="60">
        <f t="shared" si="65"/>
        <v>0</v>
      </c>
      <c r="K363" s="60">
        <f t="shared" si="65"/>
        <v>0</v>
      </c>
      <c r="L363" s="33">
        <f>ROW()</f>
        <v>363</v>
      </c>
      <c r="M363" s="229"/>
    </row>
    <row r="364" spans="1:13" ht="12" customHeight="1">
      <c r="A364" s="37" t="str">
        <f t="array" ref="A364:A365">IFERROR(INDEX(КБК!E4:E1335,SMALL(IF((($D$363=КБК!F4:F1335)*($C$363=КБК!G4:G1335)*(NOT(ISERR(SEARCH($L$1,КБК!D4:D1335))))),ROW(КБК!E4:E1335)-3,""),ROW()-$L$363)),"")</f>
        <v>спорт 113038759.244.0</v>
      </c>
      <c r="B364" s="69">
        <f t="array" ref="B364:B365">IFERROR(INDEX(КБК!H4:H1335,SMALL(IF((($D$363=КБК!F4:F1335)*($C$363=КБК!G4:G1335)*(NOT(ISERR(SEARCH($L$1,КБК!D4:D1335))))),ROW(КБК!E4:E1335)-3,""),ROW()-$L$363)),"")</f>
        <v>1102</v>
      </c>
      <c r="C364" s="35">
        <v>244</v>
      </c>
      <c r="D364" s="45">
        <v>353</v>
      </c>
      <c r="E364" s="36">
        <f t="shared" si="58"/>
        <v>54000</v>
      </c>
      <c r="F364" s="60">
        <v>54000</v>
      </c>
      <c r="G364" s="60"/>
      <c r="H364" s="60"/>
      <c r="I364" s="60"/>
      <c r="J364" s="60"/>
      <c r="K364" s="60"/>
      <c r="L364" s="33"/>
      <c r="M364" s="229"/>
    </row>
    <row r="365" spans="1:13" ht="12" customHeight="1">
      <c r="A365" s="37" t="str">
        <v/>
      </c>
      <c r="B365" s="69" t="str">
        <v/>
      </c>
      <c r="C365" s="35">
        <v>244</v>
      </c>
      <c r="D365" s="45">
        <v>353</v>
      </c>
      <c r="E365" s="36">
        <f t="shared" si="58"/>
        <v>0</v>
      </c>
      <c r="F365" s="60"/>
      <c r="G365" s="60"/>
      <c r="H365" s="60"/>
      <c r="I365" s="60"/>
      <c r="J365" s="60"/>
      <c r="K365" s="60"/>
      <c r="L365" s="33"/>
      <c r="M365" s="229"/>
    </row>
    <row r="366" spans="1:13" ht="12" customHeight="1">
      <c r="A366" s="34" t="s">
        <v>321</v>
      </c>
      <c r="B366" s="69" t="s">
        <v>670</v>
      </c>
      <c r="C366" s="35">
        <v>0</v>
      </c>
      <c r="D366" s="35">
        <v>0</v>
      </c>
      <c r="E366" s="36">
        <f t="shared" si="58"/>
        <v>0</v>
      </c>
      <c r="F366" s="36">
        <f t="shared" ref="F366:K366" si="66">SUM(F367:F368)</f>
        <v>0</v>
      </c>
      <c r="G366" s="36">
        <f t="shared" si="66"/>
        <v>0</v>
      </c>
      <c r="H366" s="36">
        <f t="shared" si="66"/>
        <v>0</v>
      </c>
      <c r="I366" s="36">
        <f t="shared" si="66"/>
        <v>0</v>
      </c>
      <c r="J366" s="36">
        <f t="shared" si="66"/>
        <v>0</v>
      </c>
      <c r="K366" s="36">
        <f t="shared" si="66"/>
        <v>0</v>
      </c>
      <c r="L366" s="33">
        <f>ROW()</f>
        <v>366</v>
      </c>
      <c r="M366" s="229"/>
    </row>
    <row r="367" spans="1:13" ht="12" customHeight="1">
      <c r="A367" s="37" t="s">
        <v>323</v>
      </c>
      <c r="B367" s="69" t="s">
        <v>670</v>
      </c>
      <c r="C367" s="35">
        <v>0</v>
      </c>
      <c r="D367" s="35">
        <v>0</v>
      </c>
      <c r="E367" s="36">
        <f t="shared" si="58"/>
        <v>0</v>
      </c>
      <c r="F367" s="60"/>
      <c r="G367" s="60"/>
      <c r="H367" s="60"/>
      <c r="I367" s="60"/>
      <c r="J367" s="60"/>
      <c r="K367" s="60"/>
      <c r="L367" s="33"/>
      <c r="M367" s="229"/>
    </row>
    <row r="368" spans="1:13" ht="12" customHeight="1">
      <c r="A368" s="37" t="s">
        <v>324</v>
      </c>
      <c r="B368" s="69" t="s">
        <v>670</v>
      </c>
      <c r="C368" s="35">
        <v>0</v>
      </c>
      <c r="D368" s="35">
        <v>0</v>
      </c>
      <c r="E368" s="36">
        <f t="shared" si="58"/>
        <v>0</v>
      </c>
      <c r="F368" s="60"/>
      <c r="G368" s="60"/>
      <c r="H368" s="60"/>
      <c r="I368" s="60"/>
      <c r="J368" s="60"/>
      <c r="K368" s="60"/>
      <c r="L368" s="33"/>
      <c r="M368" s="229"/>
    </row>
    <row r="369" spans="1:13" ht="12" customHeight="1">
      <c r="A369" s="34" t="s">
        <v>322</v>
      </c>
      <c r="B369" s="69" t="s">
        <v>670</v>
      </c>
      <c r="C369" s="35">
        <v>0</v>
      </c>
      <c r="D369" s="35">
        <v>0</v>
      </c>
      <c r="E369" s="36">
        <f t="shared" si="58"/>
        <v>0</v>
      </c>
      <c r="F369" s="36">
        <f t="shared" ref="F369:K369" si="67">SUM(F370:F371)</f>
        <v>0</v>
      </c>
      <c r="G369" s="36">
        <f t="shared" si="67"/>
        <v>0</v>
      </c>
      <c r="H369" s="36">
        <f t="shared" si="67"/>
        <v>0</v>
      </c>
      <c r="I369" s="36">
        <f t="shared" si="67"/>
        <v>0</v>
      </c>
      <c r="J369" s="36">
        <f t="shared" si="67"/>
        <v>0</v>
      </c>
      <c r="K369" s="36">
        <f t="shared" si="67"/>
        <v>0</v>
      </c>
      <c r="L369" s="33">
        <f>ROW()</f>
        <v>369</v>
      </c>
      <c r="M369" s="229"/>
    </row>
    <row r="370" spans="1:13" ht="12" customHeight="1">
      <c r="A370" s="37" t="s">
        <v>325</v>
      </c>
      <c r="B370" s="69" t="s">
        <v>670</v>
      </c>
      <c r="C370" s="35">
        <v>0</v>
      </c>
      <c r="D370" s="35">
        <v>0</v>
      </c>
      <c r="E370" s="36">
        <f t="shared" si="58"/>
        <v>0</v>
      </c>
      <c r="F370" s="60"/>
      <c r="G370" s="60"/>
      <c r="H370" s="60"/>
      <c r="I370" s="60"/>
      <c r="J370" s="60"/>
      <c r="K370" s="60"/>
      <c r="L370" s="33"/>
      <c r="M370" s="229"/>
    </row>
    <row r="371" spans="1:13" ht="12" customHeight="1">
      <c r="A371" s="37" t="s">
        <v>326</v>
      </c>
      <c r="B371" s="69" t="s">
        <v>670</v>
      </c>
      <c r="C371" s="35">
        <v>0</v>
      </c>
      <c r="D371" s="35">
        <v>0</v>
      </c>
      <c r="E371" s="36">
        <f t="shared" si="58"/>
        <v>0</v>
      </c>
      <c r="F371" s="60"/>
      <c r="G371" s="60"/>
      <c r="H371" s="60"/>
      <c r="I371" s="60"/>
      <c r="J371" s="60"/>
      <c r="K371" s="60"/>
      <c r="L371" s="33"/>
      <c r="M371" s="229"/>
    </row>
    <row r="372" spans="1:13" ht="12" customHeight="1">
      <c r="A372" s="34" t="s">
        <v>7</v>
      </c>
      <c r="B372" s="69" t="s">
        <v>670</v>
      </c>
      <c r="C372" s="35">
        <v>510</v>
      </c>
      <c r="D372" s="35">
        <v>510</v>
      </c>
      <c r="E372" s="36">
        <f>SUM(F372:K372)</f>
        <v>0</v>
      </c>
      <c r="F372" s="36">
        <f>SUM(F373:F390)</f>
        <v>0</v>
      </c>
      <c r="G372" s="36">
        <f>SUM(G373:G390)</f>
        <v>0</v>
      </c>
      <c r="H372" s="36">
        <f>SUM(H373:H390)</f>
        <v>0</v>
      </c>
      <c r="I372" s="36">
        <f>SUM(I373:I390)</f>
        <v>0</v>
      </c>
      <c r="J372" s="36">
        <f>SUM(J373:J390)</f>
        <v>0</v>
      </c>
      <c r="K372" s="36">
        <f>SUM(K373:K374)+SUM(K376:K390)</f>
        <v>0</v>
      </c>
      <c r="L372" s="33">
        <f>ROW()</f>
        <v>372</v>
      </c>
      <c r="M372" s="229"/>
    </row>
    <row r="373" spans="1:13" ht="12" customHeight="1">
      <c r="A373" s="37" t="str">
        <f t="array" ref="A373:A390">IFERROR(INDEX(КБК!E4:E1335,SMALL(IF((($D$372=КБК!F4:F1335)*($C$372=КБК!G4:G1335)*(NOT(ISERR(SEARCH($L$1,КБК!D4:D1335))))),ROW(КБК!E4:E1335)-3,""),ROW()-$L$372)),"")</f>
        <v>Аренда 000000121.510.0</v>
      </c>
      <c r="B373" s="69"/>
      <c r="C373" s="35">
        <v>510</v>
      </c>
      <c r="D373" s="35">
        <v>510</v>
      </c>
      <c r="E373" s="36">
        <f t="shared" ref="E373:E390" si="68">SUM(F373:K373)</f>
        <v>0</v>
      </c>
      <c r="F373" s="60"/>
      <c r="G373" s="60"/>
      <c r="H373" s="60"/>
      <c r="I373" s="60"/>
      <c r="J373" s="60"/>
      <c r="K373" s="60"/>
      <c r="L373" s="33"/>
      <c r="M373" s="229"/>
    </row>
    <row r="374" spans="1:13" ht="12" customHeight="1">
      <c r="A374" s="37" t="str">
        <v>Доходы 000000131.510.0</v>
      </c>
      <c r="B374" s="69"/>
      <c r="C374" s="35">
        <v>510</v>
      </c>
      <c r="D374" s="35">
        <v>510</v>
      </c>
      <c r="E374" s="36">
        <f t="shared" si="68"/>
        <v>0</v>
      </c>
      <c r="F374" s="60"/>
      <c r="G374" s="60"/>
      <c r="H374" s="60"/>
      <c r="I374" s="60"/>
      <c r="J374" s="60"/>
      <c r="K374" s="60"/>
      <c r="L374" s="33"/>
      <c r="M374" s="229"/>
    </row>
    <row r="375" spans="1:13" ht="12" customHeight="1">
      <c r="A375" s="37" t="str">
        <v>Временно 000000003.510.0</v>
      </c>
      <c r="B375" s="69"/>
      <c r="C375" s="35">
        <v>510</v>
      </c>
      <c r="D375" s="35">
        <v>510</v>
      </c>
      <c r="E375" s="36">
        <f>SUM(F375:I375)</f>
        <v>0</v>
      </c>
      <c r="F375" s="60"/>
      <c r="G375" s="60"/>
      <c r="H375" s="60"/>
      <c r="I375" s="60"/>
      <c r="J375" s="60"/>
      <c r="K375" s="60"/>
      <c r="L375" s="33"/>
      <c r="M375" s="229"/>
    </row>
    <row r="376" spans="1:13" ht="12" customHeight="1">
      <c r="A376" s="37" t="str">
        <v>Спонсор 000000189.510.0</v>
      </c>
      <c r="B376" s="69"/>
      <c r="C376" s="35">
        <v>510</v>
      </c>
      <c r="D376" s="35">
        <v>510</v>
      </c>
      <c r="E376" s="36">
        <f t="shared" si="68"/>
        <v>0</v>
      </c>
      <c r="F376" s="60"/>
      <c r="G376" s="60"/>
      <c r="H376" s="60"/>
      <c r="I376" s="60"/>
      <c r="J376" s="60"/>
      <c r="K376" s="60"/>
      <c r="L376" s="33"/>
      <c r="M376" s="229"/>
    </row>
    <row r="377" spans="1:13" ht="12" customHeight="1">
      <c r="A377" s="37" t="str">
        <v>спорт 113038759.510.0</v>
      </c>
      <c r="B377" s="69"/>
      <c r="C377" s="35">
        <v>510</v>
      </c>
      <c r="D377" s="35">
        <v>510</v>
      </c>
      <c r="E377" s="36">
        <f t="shared" si="68"/>
        <v>0</v>
      </c>
      <c r="F377" s="60"/>
      <c r="G377" s="60"/>
      <c r="H377" s="60"/>
      <c r="I377" s="60"/>
      <c r="J377" s="60"/>
      <c r="K377" s="60"/>
      <c r="L377" s="33"/>
      <c r="M377" s="229"/>
    </row>
    <row r="378" spans="1:13" ht="12" customHeight="1">
      <c r="A378" s="37" t="str">
        <v>спорт з/п 11303S209.510.0</v>
      </c>
      <c r="B378" s="69"/>
      <c r="C378" s="35">
        <v>510</v>
      </c>
      <c r="D378" s="35">
        <v>510</v>
      </c>
      <c r="E378" s="36">
        <f t="shared" si="68"/>
        <v>0</v>
      </c>
      <c r="F378" s="60"/>
      <c r="G378" s="60"/>
      <c r="H378" s="60"/>
      <c r="I378" s="60"/>
      <c r="J378" s="60"/>
      <c r="K378" s="60"/>
      <c r="L378" s="33"/>
      <c r="M378" s="229"/>
    </row>
    <row r="379" spans="1:13" ht="12" customHeight="1">
      <c r="A379" s="37" t="str">
        <v/>
      </c>
      <c r="B379" s="69"/>
      <c r="C379" s="35">
        <v>510</v>
      </c>
      <c r="D379" s="35">
        <v>510</v>
      </c>
      <c r="E379" s="36">
        <f t="shared" si="68"/>
        <v>0</v>
      </c>
      <c r="F379" s="60"/>
      <c r="G379" s="60"/>
      <c r="H379" s="60"/>
      <c r="I379" s="60"/>
      <c r="J379" s="60"/>
      <c r="K379" s="60"/>
      <c r="L379" s="33"/>
      <c r="M379" s="229"/>
    </row>
    <row r="380" spans="1:13" ht="12" customHeight="1">
      <c r="A380" s="37" t="str">
        <v/>
      </c>
      <c r="B380" s="69"/>
      <c r="C380" s="35">
        <v>510</v>
      </c>
      <c r="D380" s="35">
        <v>510</v>
      </c>
      <c r="E380" s="36">
        <f t="shared" si="68"/>
        <v>0</v>
      </c>
      <c r="F380" s="60"/>
      <c r="G380" s="60"/>
      <c r="H380" s="60"/>
      <c r="I380" s="60"/>
      <c r="J380" s="60"/>
      <c r="K380" s="60"/>
      <c r="L380" s="33"/>
      <c r="M380" s="229"/>
    </row>
    <row r="381" spans="1:13" ht="12" customHeight="1">
      <c r="A381" s="37" t="str">
        <v/>
      </c>
      <c r="B381" s="69"/>
      <c r="C381" s="35">
        <v>510</v>
      </c>
      <c r="D381" s="35">
        <v>510</v>
      </c>
      <c r="E381" s="36">
        <f t="shared" si="68"/>
        <v>0</v>
      </c>
      <c r="F381" s="60"/>
      <c r="G381" s="60"/>
      <c r="H381" s="60"/>
      <c r="I381" s="60"/>
      <c r="J381" s="60"/>
      <c r="K381" s="60"/>
      <c r="L381" s="33"/>
      <c r="M381" s="229"/>
    </row>
    <row r="382" spans="1:13" ht="12" customHeight="1">
      <c r="A382" s="37" t="str">
        <v/>
      </c>
      <c r="B382" s="69"/>
      <c r="C382" s="35">
        <v>510</v>
      </c>
      <c r="D382" s="35">
        <v>510</v>
      </c>
      <c r="E382" s="36">
        <f t="shared" si="68"/>
        <v>0</v>
      </c>
      <c r="F382" s="60"/>
      <c r="G382" s="60"/>
      <c r="H382" s="60"/>
      <c r="I382" s="60"/>
      <c r="J382" s="60"/>
      <c r="K382" s="60"/>
      <c r="L382" s="33"/>
      <c r="M382" s="229"/>
    </row>
    <row r="383" spans="1:13" ht="12" customHeight="1">
      <c r="A383" s="37" t="str">
        <v/>
      </c>
      <c r="B383" s="69"/>
      <c r="C383" s="35">
        <v>510</v>
      </c>
      <c r="D383" s="35">
        <v>510</v>
      </c>
      <c r="E383" s="36">
        <f t="shared" si="68"/>
        <v>0</v>
      </c>
      <c r="F383" s="60"/>
      <c r="G383" s="60"/>
      <c r="H383" s="60"/>
      <c r="I383" s="60"/>
      <c r="J383" s="60"/>
      <c r="K383" s="60"/>
      <c r="L383" s="33"/>
      <c r="M383" s="229"/>
    </row>
    <row r="384" spans="1:13" ht="12" customHeight="1">
      <c r="A384" s="37" t="str">
        <v/>
      </c>
      <c r="B384" s="69"/>
      <c r="C384" s="35">
        <v>510</v>
      </c>
      <c r="D384" s="35">
        <v>510</v>
      </c>
      <c r="E384" s="36">
        <f t="shared" si="68"/>
        <v>0</v>
      </c>
      <c r="F384" s="60"/>
      <c r="G384" s="60"/>
      <c r="H384" s="60"/>
      <c r="I384" s="60"/>
      <c r="J384" s="60"/>
      <c r="K384" s="60"/>
      <c r="L384" s="33"/>
      <c r="M384" s="229"/>
    </row>
    <row r="385" spans="1:13" ht="12" customHeight="1">
      <c r="A385" s="37" t="str">
        <v/>
      </c>
      <c r="B385" s="69"/>
      <c r="C385" s="35">
        <v>510</v>
      </c>
      <c r="D385" s="35">
        <v>510</v>
      </c>
      <c r="E385" s="36">
        <f t="shared" si="68"/>
        <v>0</v>
      </c>
      <c r="F385" s="60"/>
      <c r="G385" s="60"/>
      <c r="H385" s="60"/>
      <c r="I385" s="60"/>
      <c r="J385" s="60"/>
      <c r="K385" s="60"/>
      <c r="L385" s="33"/>
      <c r="M385" s="229"/>
    </row>
    <row r="386" spans="1:13" ht="12" customHeight="1">
      <c r="A386" s="37" t="str">
        <v/>
      </c>
      <c r="B386" s="69"/>
      <c r="C386" s="35">
        <v>510</v>
      </c>
      <c r="D386" s="35">
        <v>510</v>
      </c>
      <c r="E386" s="36">
        <f t="shared" si="68"/>
        <v>0</v>
      </c>
      <c r="F386" s="60"/>
      <c r="G386" s="60"/>
      <c r="H386" s="60"/>
      <c r="I386" s="60"/>
      <c r="J386" s="60"/>
      <c r="K386" s="60"/>
      <c r="L386" s="33"/>
      <c r="M386" s="229"/>
    </row>
    <row r="387" spans="1:13" ht="12" customHeight="1">
      <c r="A387" s="37" t="str">
        <v/>
      </c>
      <c r="B387" s="69"/>
      <c r="C387" s="35">
        <v>510</v>
      </c>
      <c r="D387" s="35">
        <v>510</v>
      </c>
      <c r="E387" s="36">
        <f t="shared" si="68"/>
        <v>0</v>
      </c>
      <c r="F387" s="60"/>
      <c r="G387" s="60"/>
      <c r="H387" s="60"/>
      <c r="I387" s="60"/>
      <c r="J387" s="60"/>
      <c r="K387" s="60"/>
      <c r="L387" s="33"/>
      <c r="M387" s="229"/>
    </row>
    <row r="388" spans="1:13" ht="12" customHeight="1">
      <c r="A388" s="37" t="str">
        <v/>
      </c>
      <c r="B388" s="69"/>
      <c r="C388" s="35">
        <v>510</v>
      </c>
      <c r="D388" s="35">
        <v>510</v>
      </c>
      <c r="E388" s="36">
        <f t="shared" si="68"/>
        <v>0</v>
      </c>
      <c r="F388" s="60"/>
      <c r="G388" s="60"/>
      <c r="H388" s="60"/>
      <c r="I388" s="60"/>
      <c r="J388" s="60"/>
      <c r="K388" s="60"/>
      <c r="L388" s="33"/>
      <c r="M388" s="229"/>
    </row>
    <row r="389" spans="1:13" ht="12" customHeight="1">
      <c r="A389" s="37" t="str">
        <v/>
      </c>
      <c r="B389" s="69"/>
      <c r="C389" s="35">
        <v>510</v>
      </c>
      <c r="D389" s="35">
        <v>510</v>
      </c>
      <c r="E389" s="36">
        <f t="shared" si="68"/>
        <v>0</v>
      </c>
      <c r="F389" s="60"/>
      <c r="G389" s="60"/>
      <c r="H389" s="60"/>
      <c r="I389" s="60"/>
      <c r="J389" s="60"/>
      <c r="K389" s="60"/>
      <c r="L389" s="33"/>
      <c r="M389" s="229"/>
    </row>
    <row r="390" spans="1:13" ht="12" customHeight="1">
      <c r="A390" s="37" t="str">
        <v/>
      </c>
      <c r="B390" s="69"/>
      <c r="C390" s="35">
        <v>510</v>
      </c>
      <c r="D390" s="35">
        <v>510</v>
      </c>
      <c r="E390" s="36">
        <f t="shared" si="68"/>
        <v>0</v>
      </c>
      <c r="F390" s="60"/>
      <c r="G390" s="60"/>
      <c r="H390" s="60"/>
      <c r="I390" s="60"/>
      <c r="J390" s="60"/>
      <c r="K390" s="60"/>
      <c r="L390" s="33"/>
      <c r="M390" s="229"/>
    </row>
    <row r="391" spans="1:13" ht="12" customHeight="1">
      <c r="A391" s="34" t="s">
        <v>8</v>
      </c>
      <c r="B391" s="69" t="s">
        <v>670</v>
      </c>
      <c r="C391" s="35">
        <v>610</v>
      </c>
      <c r="D391" s="35">
        <v>610</v>
      </c>
      <c r="E391" s="36">
        <f>E372+E6-E40+K375-K392</f>
        <v>0</v>
      </c>
      <c r="F391" s="36">
        <f t="shared" ref="F391:K391" si="69">F372+F6-F40+F366-F369</f>
        <v>0</v>
      </c>
      <c r="G391" s="36">
        <f t="shared" si="69"/>
        <v>0</v>
      </c>
      <c r="H391" s="36">
        <f t="shared" si="69"/>
        <v>0</v>
      </c>
      <c r="I391" s="36">
        <f t="shared" si="69"/>
        <v>0</v>
      </c>
      <c r="J391" s="36">
        <f t="shared" si="69"/>
        <v>0</v>
      </c>
      <c r="K391" s="36">
        <f t="shared" si="69"/>
        <v>0</v>
      </c>
      <c r="L391" s="33">
        <f>ROW()</f>
        <v>391</v>
      </c>
      <c r="M391" s="229"/>
    </row>
    <row r="392" spans="1:13" ht="12" customHeight="1">
      <c r="A392" s="37" t="str">
        <f t="array" ref="A392">IFERROR(INDEX(КБК!E4:E1335,SMALL(IF((($D$392=КБК!F4:F1335)*($C$392=КБК!G4:G1335)*(NOT(ISERR(SEARCH($L$1,КБК!D4:D1335))))),ROW(КБК!E4:E1335)-3,""),ROW()-$L$391)),"")</f>
        <v>Временно 000000003.610.0</v>
      </c>
      <c r="B392" s="69" t="str">
        <f t="array" ref="B392">IFERROR(INDEX(КБК!H4:H1335,SMALL(IF((($D$392=КБК!F4:F1335)*($C$392=КБК!G4:G1335)*(NOT(ISERR(SEARCH($L$1,КБК!D4:D1335))))),ROW(КБК!E4:E1335)-3,""),ROW()-$L$391)),"")</f>
        <v>1102</v>
      </c>
      <c r="C392" s="35">
        <v>610</v>
      </c>
      <c r="D392" s="35">
        <v>610</v>
      </c>
      <c r="E392" s="36">
        <f>I392</f>
        <v>0</v>
      </c>
      <c r="F392" s="36"/>
      <c r="G392" s="36"/>
      <c r="H392" s="36"/>
      <c r="I392" s="36">
        <f>I375+K375-K392</f>
        <v>0</v>
      </c>
      <c r="J392" s="36"/>
      <c r="K392" s="60"/>
      <c r="L392" s="33"/>
      <c r="M392" s="229"/>
    </row>
    <row r="393" spans="1:13" ht="12" customHeight="1">
      <c r="A393" s="376" t="str">
        <f>L2</f>
        <v/>
      </c>
      <c r="B393" s="377"/>
      <c r="C393" s="377"/>
      <c r="D393" s="377"/>
      <c r="E393" s="358" t="str">
        <f>IFERROR(INDEX(учреждения!$P$16:$P$66,MATCH(ТИТУЛ!$CO$18,учреждения!$E$16:$E$66,0)),"")</f>
        <v>Директор</v>
      </c>
      <c r="F393" s="359"/>
      <c r="G393" s="370" t="str">
        <f>IF(OR(L2="НЕ ВЕРНО",L3="НЕ ЗАПОЛНЕНО"),"НЕТ ПОДПИСИ","")</f>
        <v/>
      </c>
      <c r="H393" s="371"/>
      <c r="I393" s="149"/>
      <c r="J393" s="149"/>
      <c r="K393" s="149"/>
      <c r="L393" s="33"/>
      <c r="M393" s="229"/>
    </row>
    <row r="394" spans="1:13" ht="12" customHeight="1">
      <c r="A394" s="378"/>
      <c r="B394" s="378"/>
      <c r="C394" s="378"/>
      <c r="D394" s="378"/>
      <c r="E394" s="243"/>
      <c r="F394" s="243"/>
      <c r="G394" s="372"/>
      <c r="H394" s="372"/>
      <c r="I394" s="62" t="str">
        <f>IFERROR(INDEX(учреждения!$Q$16:$Q$66,MATCH(ТИТУЛ!$CO$18,учреждения!$E$16:$E$66,0)),"")</f>
        <v>Габдулин Шамиль Раульевич</v>
      </c>
      <c r="J394" s="232"/>
      <c r="K394" s="232"/>
      <c r="L394" s="33"/>
      <c r="M394" s="229"/>
    </row>
    <row r="395" spans="1:13" ht="12" customHeight="1">
      <c r="A395" s="378"/>
      <c r="B395" s="378"/>
      <c r="C395" s="378"/>
      <c r="D395" s="378"/>
      <c r="E395" s="63"/>
      <c r="F395" s="63"/>
      <c r="G395" s="366" t="s">
        <v>327</v>
      </c>
      <c r="H395" s="367"/>
      <c r="I395" s="233"/>
      <c r="J395" s="63"/>
      <c r="K395" s="63"/>
      <c r="L395" s="33"/>
      <c r="M395" s="229"/>
    </row>
    <row r="396" spans="1:13" ht="12" customHeight="1">
      <c r="A396" s="378"/>
      <c r="B396" s="378"/>
      <c r="C396" s="378"/>
      <c r="D396" s="378"/>
      <c r="E396" s="63" t="str">
        <f>CONCATENATE(ТИТУЛ!$AN$15," ",ТИТУЛ!$AU$15," ",ТИТУЛ!$BJ$15,ТИТУЛ!$BN$15,ТИТУЛ!$BQ$15)</f>
        <v>14 января 2019 г.</v>
      </c>
      <c r="F396" s="233"/>
      <c r="G396" s="150" t="s">
        <v>291</v>
      </c>
      <c r="H396" s="233"/>
      <c r="I396" s="233"/>
      <c r="J396" s="233"/>
      <c r="K396" s="63"/>
      <c r="L396" s="33"/>
      <c r="M396" s="229"/>
    </row>
    <row r="397" spans="1:13" ht="12" customHeight="1">
      <c r="A397" s="379" t="str">
        <f>L3</f>
        <v/>
      </c>
      <c r="B397" s="379"/>
      <c r="C397" s="379"/>
      <c r="D397" s="379"/>
      <c r="E397" s="360" t="str">
        <f>IFERROR(INDEX(учреждения!$R$16:$R$66,MATCH(ТИТУЛ!$CO$18,учреждения!$E$16:$E$66,0)),"")</f>
        <v>Главный бухгалтер</v>
      </c>
      <c r="F397" s="243"/>
      <c r="G397" s="373" t="str">
        <f>IF(OR(L2="НЕ ВЕРНО",L3="НЕ ЗАПОЛНЕНО"),"НЕТ ПОДПИСИ","")</f>
        <v/>
      </c>
      <c r="H397" s="374"/>
      <c r="I397" s="233"/>
      <c r="J397" s="233"/>
      <c r="K397" s="63"/>
      <c r="L397" s="33"/>
      <c r="M397" s="229"/>
    </row>
    <row r="398" spans="1:13" ht="12" customHeight="1">
      <c r="A398" s="379"/>
      <c r="B398" s="379"/>
      <c r="C398" s="379"/>
      <c r="D398" s="379"/>
      <c r="E398" s="243"/>
      <c r="F398" s="243"/>
      <c r="G398" s="375"/>
      <c r="H398" s="375"/>
      <c r="I398" s="62" t="str">
        <f>IFERROR(INDEX(учреждения!$S$16:$S$66,MATCH(ТИТУЛ!$CO$18,учреждения!$E$16:$E$66,0)),"")</f>
        <v>Артемьева Елизавета Михайловна</v>
      </c>
      <c r="J398" s="232"/>
      <c r="K398" s="232"/>
      <c r="L398" s="33"/>
      <c r="M398" s="229"/>
    </row>
    <row r="399" spans="1:13" ht="12" customHeight="1">
      <c r="A399" s="379"/>
      <c r="B399" s="379"/>
      <c r="C399" s="379"/>
      <c r="D399" s="379"/>
      <c r="E399" s="63"/>
      <c r="F399" s="63"/>
      <c r="G399" s="366" t="s">
        <v>327</v>
      </c>
      <c r="H399" s="367"/>
      <c r="I399" s="233"/>
      <c r="J399" s="63"/>
      <c r="K399" s="63"/>
      <c r="L399" s="33"/>
      <c r="M399" s="229"/>
    </row>
    <row r="400" spans="1:13" ht="12" customHeight="1">
      <c r="A400" s="368" t="str">
        <f>ТИТУЛ!DE1</f>
        <v>показатели 14.01.2019</v>
      </c>
      <c r="B400" s="369"/>
      <c r="C400" s="369"/>
      <c r="D400" s="369"/>
      <c r="E400" s="369"/>
      <c r="F400" s="369"/>
      <c r="G400" s="369"/>
      <c r="H400" s="369"/>
      <c r="I400" s="369"/>
      <c r="J400" s="369"/>
      <c r="K400" s="369"/>
      <c r="L400" s="33"/>
      <c r="M400" s="229"/>
    </row>
    <row r="401" spans="1:10" ht="12.75" customHeight="1">
      <c r="A401" s="365"/>
      <c r="B401" s="365"/>
      <c r="C401" s="365"/>
      <c r="D401" s="365"/>
      <c r="E401" s="365"/>
      <c r="F401" s="365"/>
      <c r="G401" s="365"/>
      <c r="H401" s="365"/>
      <c r="I401" s="365"/>
      <c r="J401" s="365"/>
    </row>
    <row r="402" spans="1:10">
      <c r="A402" s="151"/>
      <c r="B402" s="152"/>
      <c r="C402" s="153"/>
      <c r="D402" s="153"/>
      <c r="E402" s="153"/>
      <c r="F402" s="153"/>
      <c r="G402" s="153"/>
      <c r="H402" s="153"/>
      <c r="I402" s="153"/>
      <c r="J402" s="153"/>
    </row>
    <row r="403" spans="1:10">
      <c r="A403" s="151"/>
      <c r="B403" s="152"/>
      <c r="C403" s="153"/>
      <c r="D403" s="153"/>
      <c r="E403" s="154"/>
      <c r="F403" s="153"/>
      <c r="G403" s="153"/>
      <c r="H403" s="153"/>
      <c r="I403" s="153"/>
      <c r="J403" s="153"/>
    </row>
    <row r="404" spans="1:10">
      <c r="A404" s="151"/>
      <c r="B404" s="152"/>
      <c r="C404" s="153"/>
      <c r="D404" s="153"/>
      <c r="E404" s="153"/>
      <c r="F404" s="153"/>
      <c r="G404" s="153"/>
      <c r="H404" s="153"/>
      <c r="I404" s="153"/>
      <c r="J404" s="153"/>
    </row>
    <row r="405" spans="1:10">
      <c r="A405" s="151"/>
      <c r="B405" s="152"/>
      <c r="C405" s="153"/>
      <c r="D405" s="153"/>
      <c r="E405" s="153"/>
      <c r="F405" s="153"/>
      <c r="G405" s="153"/>
      <c r="H405" s="153"/>
      <c r="I405" s="153"/>
      <c r="J405" s="153"/>
    </row>
    <row r="406" spans="1:10">
      <c r="A406" s="151"/>
      <c r="B406" s="152"/>
      <c r="C406" s="153"/>
      <c r="D406" s="153"/>
      <c r="E406" s="153"/>
      <c r="F406" s="153"/>
      <c r="G406" s="154"/>
      <c r="H406" s="153"/>
      <c r="I406" s="153"/>
      <c r="J406" s="153"/>
    </row>
    <row r="407" spans="1:10">
      <c r="A407" s="155"/>
      <c r="B407" s="153"/>
      <c r="C407" s="153"/>
      <c r="D407" s="153"/>
      <c r="E407" s="153"/>
      <c r="F407" s="153"/>
      <c r="G407" s="153"/>
      <c r="H407" s="153"/>
      <c r="I407" s="153"/>
      <c r="J407" s="153"/>
    </row>
    <row r="408" spans="1:10">
      <c r="A408" s="155"/>
      <c r="B408" s="153"/>
      <c r="C408" s="153"/>
      <c r="D408" s="153"/>
      <c r="E408" s="153"/>
      <c r="F408" s="153"/>
      <c r="G408" s="153"/>
      <c r="H408" s="153"/>
      <c r="I408" s="153"/>
      <c r="J408" s="153"/>
    </row>
    <row r="409" spans="1:10">
      <c r="A409" s="155"/>
      <c r="B409" s="153"/>
      <c r="C409" s="153"/>
      <c r="D409" s="153"/>
      <c r="E409" s="153"/>
      <c r="F409" s="153"/>
      <c r="G409" s="153"/>
      <c r="H409" s="153"/>
      <c r="I409" s="153"/>
      <c r="J409" s="153"/>
    </row>
    <row r="410" spans="1:10">
      <c r="A410" s="155"/>
      <c r="B410" s="153"/>
      <c r="C410" s="153"/>
      <c r="D410" s="153"/>
      <c r="E410" s="153"/>
      <c r="F410" s="153"/>
      <c r="G410" s="153"/>
      <c r="H410" s="153"/>
      <c r="I410" s="153"/>
      <c r="J410" s="153"/>
    </row>
    <row r="411" spans="1:10">
      <c r="A411" s="155"/>
      <c r="B411" s="153"/>
      <c r="C411" s="153"/>
      <c r="D411" s="153"/>
      <c r="E411" s="153"/>
      <c r="F411" s="153"/>
      <c r="G411" s="153"/>
      <c r="H411" s="153"/>
      <c r="I411" s="153"/>
      <c r="J411" s="153"/>
    </row>
    <row r="412" spans="1:10">
      <c r="A412" s="155"/>
      <c r="B412" s="153"/>
      <c r="C412" s="153"/>
      <c r="D412" s="153"/>
      <c r="E412" s="153"/>
      <c r="F412" s="153"/>
      <c r="G412" s="153"/>
      <c r="H412" s="153"/>
      <c r="I412" s="153"/>
      <c r="J412" s="153"/>
    </row>
    <row r="413" spans="1:10">
      <c r="A413" s="155"/>
      <c r="B413" s="153"/>
      <c r="C413" s="153"/>
      <c r="D413" s="153"/>
      <c r="E413" s="153"/>
      <c r="F413" s="153"/>
      <c r="G413" s="153"/>
      <c r="H413" s="153"/>
      <c r="I413" s="153"/>
      <c r="J413" s="153"/>
    </row>
    <row r="414" spans="1:10">
      <c r="A414" s="155"/>
      <c r="B414" s="153"/>
      <c r="C414" s="153"/>
      <c r="D414" s="153"/>
      <c r="E414" s="153"/>
      <c r="F414" s="153"/>
      <c r="G414" s="153"/>
      <c r="H414" s="153"/>
      <c r="I414" s="153"/>
      <c r="J414" s="153"/>
    </row>
    <row r="415" spans="1:10">
      <c r="A415" s="155"/>
      <c r="B415" s="153"/>
      <c r="C415" s="153"/>
      <c r="D415" s="153"/>
      <c r="E415" s="153"/>
      <c r="F415" s="153"/>
      <c r="G415" s="153"/>
      <c r="H415" s="153"/>
      <c r="I415" s="153"/>
      <c r="J415" s="153"/>
    </row>
    <row r="416" spans="1:10">
      <c r="A416" s="155"/>
      <c r="B416" s="153"/>
      <c r="C416" s="153"/>
      <c r="D416" s="153"/>
      <c r="E416" s="153"/>
      <c r="F416" s="153"/>
      <c r="G416" s="153"/>
      <c r="H416" s="153"/>
      <c r="I416" s="153"/>
      <c r="J416" s="153"/>
    </row>
    <row r="417" spans="1:10">
      <c r="A417" s="155"/>
      <c r="B417" s="153"/>
      <c r="C417" s="153"/>
      <c r="D417" s="153"/>
      <c r="E417" s="153"/>
      <c r="F417" s="153"/>
      <c r="G417" s="153"/>
      <c r="H417" s="153"/>
      <c r="I417" s="153"/>
      <c r="J417" s="153"/>
    </row>
    <row r="418" spans="1:10">
      <c r="A418" s="155"/>
      <c r="B418" s="153"/>
      <c r="C418" s="153"/>
      <c r="D418" s="153"/>
      <c r="E418" s="153"/>
      <c r="F418" s="153"/>
      <c r="G418" s="153"/>
      <c r="H418" s="153"/>
      <c r="I418" s="153"/>
      <c r="J418" s="153"/>
    </row>
    <row r="419" spans="1:10">
      <c r="A419" s="155"/>
      <c r="B419" s="153"/>
      <c r="C419" s="153"/>
      <c r="D419" s="153"/>
      <c r="E419" s="153"/>
      <c r="F419" s="153"/>
      <c r="G419" s="153"/>
      <c r="H419" s="153"/>
      <c r="I419" s="153"/>
      <c r="J419" s="153"/>
    </row>
    <row r="420" spans="1:10">
      <c r="A420" s="155"/>
      <c r="B420" s="153"/>
      <c r="C420" s="153"/>
      <c r="D420" s="153"/>
      <c r="E420" s="153"/>
      <c r="F420" s="153"/>
      <c r="G420" s="153"/>
      <c r="H420" s="153"/>
      <c r="I420" s="153"/>
      <c r="J420" s="153"/>
    </row>
    <row r="421" spans="1:10">
      <c r="A421" s="155"/>
      <c r="B421" s="153"/>
      <c r="C421" s="153"/>
      <c r="D421" s="153"/>
      <c r="E421" s="153"/>
      <c r="F421" s="153"/>
      <c r="G421" s="153"/>
      <c r="H421" s="153"/>
      <c r="I421" s="153"/>
      <c r="J421" s="153"/>
    </row>
    <row r="422" spans="1:10">
      <c r="A422" s="155"/>
      <c r="B422" s="153"/>
      <c r="C422" s="153"/>
      <c r="D422" s="153"/>
      <c r="E422" s="153"/>
      <c r="F422" s="153"/>
      <c r="G422" s="153"/>
      <c r="H422" s="153"/>
      <c r="I422" s="153"/>
      <c r="J422" s="153"/>
    </row>
    <row r="423" spans="1:10">
      <c r="A423" s="155"/>
      <c r="B423" s="153"/>
      <c r="C423" s="153"/>
      <c r="D423" s="153"/>
      <c r="E423" s="153"/>
      <c r="F423" s="153"/>
      <c r="G423" s="153"/>
      <c r="H423" s="153"/>
      <c r="I423" s="153"/>
      <c r="J423" s="153"/>
    </row>
    <row r="424" spans="1:10">
      <c r="A424" s="155"/>
      <c r="B424" s="153"/>
      <c r="C424" s="153"/>
      <c r="D424" s="153"/>
      <c r="E424" s="153"/>
      <c r="F424" s="153"/>
      <c r="G424" s="153"/>
      <c r="H424" s="153"/>
      <c r="I424" s="153"/>
      <c r="J424" s="153"/>
    </row>
    <row r="425" spans="1:10">
      <c r="A425" s="155"/>
      <c r="B425" s="153"/>
      <c r="C425" s="153"/>
      <c r="D425" s="153"/>
      <c r="E425" s="153"/>
      <c r="F425" s="153"/>
      <c r="G425" s="153"/>
      <c r="H425" s="153"/>
      <c r="I425" s="153"/>
      <c r="J425" s="153"/>
    </row>
    <row r="426" spans="1:10">
      <c r="A426" s="155"/>
      <c r="B426" s="153"/>
      <c r="C426" s="153"/>
      <c r="D426" s="153"/>
      <c r="E426" s="153"/>
      <c r="F426" s="153"/>
      <c r="G426" s="153"/>
      <c r="H426" s="153"/>
      <c r="I426" s="153"/>
      <c r="J426" s="153"/>
    </row>
    <row r="427" spans="1:10">
      <c r="A427" s="155"/>
      <c r="B427" s="153"/>
      <c r="C427" s="153"/>
      <c r="D427" s="153"/>
      <c r="E427" s="153"/>
      <c r="F427" s="153"/>
      <c r="G427" s="153"/>
      <c r="H427" s="153"/>
      <c r="I427" s="153"/>
      <c r="J427" s="153"/>
    </row>
    <row r="428" spans="1:10">
      <c r="A428" s="155"/>
      <c r="B428" s="153"/>
      <c r="C428" s="153"/>
      <c r="D428" s="153"/>
      <c r="E428" s="153"/>
      <c r="F428" s="153"/>
      <c r="G428" s="153"/>
      <c r="H428" s="153"/>
      <c r="I428" s="153"/>
      <c r="J428" s="153"/>
    </row>
    <row r="429" spans="1:10">
      <c r="A429" s="155"/>
      <c r="B429" s="153"/>
      <c r="C429" s="153"/>
      <c r="D429" s="153"/>
      <c r="E429" s="153"/>
      <c r="F429" s="153"/>
      <c r="G429" s="153"/>
      <c r="H429" s="153"/>
      <c r="I429" s="153"/>
      <c r="J429" s="153"/>
    </row>
    <row r="430" spans="1:10">
      <c r="A430" s="155"/>
      <c r="B430" s="153"/>
      <c r="C430" s="153"/>
      <c r="D430" s="153"/>
      <c r="E430" s="153"/>
      <c r="F430" s="153"/>
      <c r="G430" s="153"/>
      <c r="H430" s="153"/>
      <c r="I430" s="153"/>
      <c r="J430" s="153"/>
    </row>
  </sheetData>
  <sheetProtection password="E80F" sheet="1" objects="1" scenarios="1" formatCells="0" formatColumns="0" formatRows="0" insertColumns="0" insertRows="0" insertHyperlinks="0" deleteColumns="0" deleteRows="0" sort="0" autoFilter="0" pivotTables="0"/>
  <dataConsolidate/>
  <mergeCells count="24">
    <mergeCell ref="A401:J401"/>
    <mergeCell ref="F4:F5"/>
    <mergeCell ref="G4:G5"/>
    <mergeCell ref="H4:H5"/>
    <mergeCell ref="I4:J4"/>
    <mergeCell ref="A393:D396"/>
    <mergeCell ref="E393:F394"/>
    <mergeCell ref="G393:H394"/>
    <mergeCell ref="G395:H395"/>
    <mergeCell ref="A397:D399"/>
    <mergeCell ref="E397:F398"/>
    <mergeCell ref="G397:H398"/>
    <mergeCell ref="G399:H399"/>
    <mergeCell ref="A400:K400"/>
    <mergeCell ref="A1:J1"/>
    <mergeCell ref="A2:A5"/>
    <mergeCell ref="B2:D2"/>
    <mergeCell ref="E2:J2"/>
    <mergeCell ref="K2:K5"/>
    <mergeCell ref="B3:B5"/>
    <mergeCell ref="C3:C5"/>
    <mergeCell ref="D3:D5"/>
    <mergeCell ref="E3:E5"/>
    <mergeCell ref="F3:J3"/>
  </mergeCells>
  <dataValidations count="14">
    <dataValidation type="custom" allowBlank="1" showInputMessage="1" showErrorMessage="1" sqref="J91:J92">
      <formula1>AND((INDEX($A$6:$A$391,MATCH(A56,$A$6:$A$391,0)))&lt;&gt;"",J91&gt;0)</formula1>
    </dataValidation>
    <dataValidation type="custom" allowBlank="1" showInputMessage="1" showErrorMessage="1" sqref="I91:I92">
      <formula1>AND((INDEX($A$6:$A$391,MATCH(A56,$A$6:$A$391,0)))&lt;&gt;"",I91&gt;0)</formula1>
    </dataValidation>
    <dataValidation type="custom" allowBlank="1" showInputMessage="1" showErrorMessage="1" sqref="H91:H92">
      <formula1>AND((INDEX($A$6:$A$391,MATCH(A56,$A$6:$A$391,0)))&lt;&gt;"",H91&gt;0)</formula1>
    </dataValidation>
    <dataValidation type="custom" allowBlank="1" showInputMessage="1" showErrorMessage="1" sqref="G91:G92">
      <formula1>AND((INDEX($A$6:$A$391,MATCH(A56,$A$6:$A$391,0)))&lt;&gt;"",G91&gt;0)</formula1>
    </dataValidation>
    <dataValidation type="custom" allowBlank="1" showInputMessage="1" showErrorMessage="1" sqref="K8:K10 K68:K69 K65:K66 K23:K24 K26 K29:K35 K37:K38 K43:K54 K56:K57 K59:K63 K12:K21 K71:K72 K91:K92 K74:K85 K87:K88">
      <formula1>AND((INDEX($A$6:$A$391,MATCH(A8,$A$6:$A$391,0)))&lt;&gt;"",K8&gt;0)</formula1>
    </dataValidation>
    <dataValidation type="custom" allowBlank="1" showInputMessage="1" showErrorMessage="1" sqref="F91:F92">
      <formula1>AND((INDEX($A$6:$A$391,MATCH(A56,$A$6:$A$391,0)))&lt;&gt;"",F91&gt;0)</formula1>
    </dataValidation>
    <dataValidation type="custom" allowBlank="1" showInputMessage="1" showErrorMessage="1" sqref="K392">
      <formula1>AND((INDEX($A$6:$A$392,MATCH(A392,$A$6:$A$392,0)))&lt;&gt;"")</formula1>
    </dataValidation>
    <dataValidation type="custom" allowBlank="1" showInputMessage="1" showErrorMessage="1" sqref="J124:J131 J65:J66 J373:J392 J133:J215 J12:J21 J8:J10 J23:J27 J29:J35 J37:J38 J68:J69 J43:J63 J364:J371 J94:J114 J116:J119 J121:J122 J217:J254 J256:J325 J327:J336 J338:J347 J349:J358 J361:J362 J71:J85">
      <formula1>AND((INDEX($A$6:$A$391,MATCH(A8,$A$6:$A$391,0)))&lt;&gt;"",J8&gt;0)</formula1>
    </dataValidation>
    <dataValidation type="custom" allowBlank="1" showInputMessage="1" showErrorMessage="1" sqref="I124:I131 I65:I66 I373:I391 I133:I215 I12:I21 I8:I10 I23:I27 I29:I35 I37 I68:I69 I43:I63 I364:I371 I94:I114 I116:I119 I121:I122 I217:I254 I256:I325 I327:I336 I338:I347 I349:I358 I361:I362 I71:I85">
      <formula1>AND((INDEX($A$6:$A$391,MATCH(A8,$A$6:$A$391,0)))&lt;&gt;"",I8&gt;0)</formula1>
    </dataValidation>
    <dataValidation type="custom" allowBlank="1" showInputMessage="1" showErrorMessage="1" sqref="H124:H131 H43:H63 H68:H69 H373:H392 H133:H215 H12:H21 H8:H10 H23:H27 H29:H35 H37:H38 H65:H66 H121:H122 H364:H371 H94:H114 H116:H119 H217:H254 H256:H325 H327:H336 H338:H347 H349:H358 H361:H362 H71:H85">
      <formula1>AND((INDEX($A$6:$A$391,MATCH(A8,$A$6:$A$391,0)))&lt;&gt;"",H8&gt;0)</formula1>
    </dataValidation>
    <dataValidation type="custom" allowBlank="1" showInputMessage="1" showErrorMessage="1" sqref="G124:G131 G43:G63 G68:G69 G373:G392 G116:G119 G133:G215 G12:G21 G8:G10 G23:G27 G29:G35 G37:G38 G65:G66 G121:G122 G364:G371 G94:G114 G217:G254 G256:G325 G327:G336 G338:G347 G349:G358 G361:G362 G71:G85">
      <formula1>AND((INDEX($A$6:$A$391,MATCH(A8,$A$6:$A$391,0)))&lt;&gt;"",G8&gt;0)</formula1>
    </dataValidation>
    <dataValidation type="custom" allowBlank="1" showInputMessage="1" showErrorMessage="1" sqref="F23:F35 F43:F63 F65:F66 G28:K28 F373:F392 F116:F119 G216:K216 F121:F122 G39:H39 I38:I39 F12:F21 F8:F10 F68:F69 F37:F39 J39:K39 F364:F371 F94:F114 F124:F131 F133:F254 F256:F325 F327:F336 F338:F347 F349:F358 F361:F362 F71:F85 F87:J88">
      <formula1>AND((INDEX($A$6:$A$391,MATCH(A8,$A$6:$A$391,0)))&lt;&gt;"",F8&gt;0)</formula1>
    </dataValidation>
    <dataValidation type="custom" allowBlank="1" showInputMessage="1" showErrorMessage="1" sqref="K55 K124:K131 K133:K172 K25 K94:K114 K73 K256:K325 K217:K254 K27 K121:K122 K116:K119 K174:K215 K58 K373:K391 K349:K358 K361:K362 K338:K347 K327:K336 K364:K371">
      <formula1>AND((INDEX($A$6:$A$391,MATCH(A25,$A$6:$A$391,0)))&lt;&gt;"")</formula1>
    </dataValidation>
    <dataValidation type="custom" allowBlank="1" showInputMessage="1" showErrorMessage="1" sqref="K173">
      <formula1>AND((INDEX($A$6:$A$391,MATCH(F173,$A$6:$A$391,0)))&lt;&gt;"")</formula1>
    </dataValidation>
  </dataValidations>
  <printOptions horizontalCentered="1" verticalCentered="1"/>
  <pageMargins left="0.39370078740157483" right="0.39370078740157483" top="0.78740157480314965" bottom="0.39370078740157483" header="0" footer="0"/>
  <pageSetup paperSize="9" scale="94" firstPageNumber="3" fitToHeight="0" orientation="landscape" useFirstPageNumber="1" r:id="rId1"/>
  <headerFooter>
    <oddFooter>&amp;L&amp;T &amp;D&amp;R&amp;P из 43</oddFooter>
  </headerFooter>
  <rowBreaks count="11" manualBreakCount="11">
    <brk id="39" max="10" man="1"/>
    <brk id="63" max="10" man="1"/>
    <brk id="88" max="10" man="1"/>
    <brk id="125" max="10" man="1"/>
    <brk id="161" max="10" man="1"/>
    <brk id="195" max="10" man="1"/>
    <brk id="232" max="10" man="1"/>
    <brk id="266" max="10" man="1"/>
    <brk id="295" max="10" man="1"/>
    <brk id="325" max="10" man="1"/>
    <brk id="365" max="10" man="1"/>
  </rowBreaks>
</worksheet>
</file>

<file path=xl/worksheets/sheet5.xml><?xml version="1.0" encoding="utf-8"?>
<worksheet xmlns="http://schemas.openxmlformats.org/spreadsheetml/2006/main" xmlns:r="http://schemas.openxmlformats.org/officeDocument/2006/relationships">
  <sheetPr codeName="Лист10">
    <tabColor rgb="FF00B050"/>
  </sheetPr>
  <dimension ref="A1:M430"/>
  <sheetViews>
    <sheetView view="pageBreakPreview" zoomScaleNormal="100" zoomScaleSheetLayoutView="100" workbookViewId="0">
      <pane xSplit="4" ySplit="5" topLeftCell="E380" activePane="bottomRight" state="frozen"/>
      <selection activeCell="A64" sqref="A64:B64"/>
      <selection pane="topRight" activeCell="A64" sqref="A64:B64"/>
      <selection pane="bottomLeft" activeCell="A64" sqref="A64:B64"/>
      <selection pane="bottomRight" activeCell="F136" sqref="F136"/>
    </sheetView>
  </sheetViews>
  <sheetFormatPr defaultColWidth="9.109375" defaultRowHeight="15.6"/>
  <cols>
    <col min="1" max="1" width="36.88671875" style="156" customWidth="1"/>
    <col min="2" max="4" width="4.109375" style="143" customWidth="1"/>
    <col min="5" max="5" width="14.109375" style="143" customWidth="1"/>
    <col min="6" max="6" width="14" style="143" customWidth="1"/>
    <col min="7" max="7" width="13.109375" style="143" customWidth="1"/>
    <col min="8" max="8" width="12" style="143" customWidth="1"/>
    <col min="9" max="9" width="13.88671875" style="143" customWidth="1"/>
    <col min="10" max="10" width="9.44140625" style="143" customWidth="1"/>
    <col min="11" max="11" width="12.88671875" style="143" customWidth="1"/>
    <col min="12" max="12" width="17.44140625" style="143" bestFit="1" customWidth="1"/>
    <col min="13" max="13" width="9.109375" style="142"/>
    <col min="14" max="14" width="9" style="143" customWidth="1"/>
    <col min="15" max="16384" width="9.109375" style="143"/>
  </cols>
  <sheetData>
    <row r="1" spans="1:13">
      <c r="A1" s="361" t="s">
        <v>930</v>
      </c>
      <c r="B1" s="361"/>
      <c r="C1" s="361"/>
      <c r="D1" s="361"/>
      <c r="E1" s="361"/>
      <c r="F1" s="361"/>
      <c r="G1" s="361"/>
      <c r="H1" s="361"/>
      <c r="I1" s="361"/>
      <c r="J1" s="361"/>
      <c r="K1" s="33"/>
      <c r="L1" s="33" t="str">
        <f>INDEX(учреждения!C16:C66,MATCH(ТИТУЛ!CO18,учреждения!E16:E66,0))</f>
        <v>спорт</v>
      </c>
      <c r="M1" s="229"/>
    </row>
    <row r="2" spans="1:13" ht="15.75" customHeight="1">
      <c r="A2" s="362" t="s">
        <v>0</v>
      </c>
      <c r="B2" s="364" t="s">
        <v>300</v>
      </c>
      <c r="C2" s="380"/>
      <c r="D2" s="380"/>
      <c r="E2" s="362" t="s">
        <v>298</v>
      </c>
      <c r="F2" s="362"/>
      <c r="G2" s="362"/>
      <c r="H2" s="362"/>
      <c r="I2" s="362"/>
      <c r="J2" s="362"/>
      <c r="K2" s="362" t="s">
        <v>264</v>
      </c>
      <c r="L2" s="33" t="str">
        <f>IF(AND($F$372+$F$6=$F$40,$G$372+$G$6=$G$40,$H$372+$H$6=$H$40,$I$372+$I$6+$K$375=$I$40+$I$392+$K$392,$J$372+$J$6=$J$40,$K$372+$K$6=$K$40),"","НЕ ВЕРНО")</f>
        <v/>
      </c>
      <c r="M2" s="229"/>
    </row>
    <row r="3" spans="1:13" ht="12.75" customHeight="1">
      <c r="A3" s="362"/>
      <c r="B3" s="381" t="s">
        <v>536</v>
      </c>
      <c r="C3" s="381" t="s">
        <v>856</v>
      </c>
      <c r="D3" s="381" t="s">
        <v>79</v>
      </c>
      <c r="E3" s="363" t="s">
        <v>43</v>
      </c>
      <c r="F3" s="363" t="s">
        <v>3</v>
      </c>
      <c r="G3" s="363"/>
      <c r="H3" s="363"/>
      <c r="I3" s="363"/>
      <c r="J3" s="363"/>
      <c r="K3" s="364"/>
      <c r="L3" s="33" t="str">
        <f>IF(AND(F6+G6+H6+I6+K6+J6=0,F40+G40+H40+I40+K40+J40=0,OR(F6&lt;&gt;0,G6&lt;&gt;0,H6&lt;&gt;0,I6&lt;&gt;0,K6&lt;&gt;0,J6&lt;&gt;0)),"",IF(AND(E6&gt;0,E40&gt;0,E6+E372=E40),"","НЕ ЗАПОЛНЕНО"))</f>
        <v/>
      </c>
      <c r="M3" s="229"/>
    </row>
    <row r="4" spans="1:13" ht="24.75" customHeight="1">
      <c r="A4" s="362"/>
      <c r="B4" s="380"/>
      <c r="C4" s="380"/>
      <c r="D4" s="380"/>
      <c r="E4" s="363"/>
      <c r="F4" s="362" t="s">
        <v>301</v>
      </c>
      <c r="G4" s="362" t="s">
        <v>302</v>
      </c>
      <c r="H4" s="362" t="s">
        <v>299</v>
      </c>
      <c r="I4" s="362" t="s">
        <v>423</v>
      </c>
      <c r="J4" s="362"/>
      <c r="K4" s="364"/>
      <c r="L4" s="33">
        <f>КБК!A4</f>
        <v>4</v>
      </c>
      <c r="M4" s="229">
        <f>КБК!A1112</f>
        <v>1112</v>
      </c>
    </row>
    <row r="5" spans="1:13" ht="29.25" customHeight="1">
      <c r="A5" s="362"/>
      <c r="B5" s="380"/>
      <c r="C5" s="380"/>
      <c r="D5" s="380"/>
      <c r="E5" s="363"/>
      <c r="F5" s="362"/>
      <c r="G5" s="362"/>
      <c r="H5" s="362"/>
      <c r="I5" s="241" t="s">
        <v>2</v>
      </c>
      <c r="J5" s="240" t="s">
        <v>4</v>
      </c>
      <c r="K5" s="364"/>
      <c r="L5" s="144">
        <f>КБК!A1111</f>
        <v>1111</v>
      </c>
      <c r="M5" s="229">
        <f>КБК!A1335</f>
        <v>1335</v>
      </c>
    </row>
    <row r="6" spans="1:13" ht="12" customHeight="1">
      <c r="A6" s="34" t="s">
        <v>262</v>
      </c>
      <c r="B6" s="69" t="s">
        <v>670</v>
      </c>
      <c r="C6" s="35">
        <v>0</v>
      </c>
      <c r="D6" s="35">
        <v>0</v>
      </c>
      <c r="E6" s="36">
        <f>SUM(F6:K6)</f>
        <v>55592060</v>
      </c>
      <c r="F6" s="36">
        <f>F7+F11+F25+F28+F36+F39+F22</f>
        <v>51844860</v>
      </c>
      <c r="G6" s="36">
        <f t="shared" ref="G6:K6" si="0">G7+G11+G25+G28+G36+G39+G22</f>
        <v>0</v>
      </c>
      <c r="H6" s="36">
        <f t="shared" si="0"/>
        <v>0</v>
      </c>
      <c r="I6" s="36">
        <f t="shared" si="0"/>
        <v>3747200</v>
      </c>
      <c r="J6" s="36">
        <f t="shared" si="0"/>
        <v>0</v>
      </c>
      <c r="K6" s="36">
        <f t="shared" si="0"/>
        <v>0</v>
      </c>
      <c r="L6" s="144"/>
      <c r="M6" s="229"/>
    </row>
    <row r="7" spans="1:13" ht="12" customHeight="1">
      <c r="A7" s="34" t="s">
        <v>64</v>
      </c>
      <c r="B7" s="69" t="s">
        <v>670</v>
      </c>
      <c r="C7" s="35">
        <v>120</v>
      </c>
      <c r="D7" s="35">
        <v>121</v>
      </c>
      <c r="E7" s="36">
        <f t="shared" ref="E7:E38" si="1">SUM(F7:K7)</f>
        <v>127200</v>
      </c>
      <c r="F7" s="36">
        <f t="shared" ref="F7:K7" si="2">SUM(F8:F10)</f>
        <v>0</v>
      </c>
      <c r="G7" s="36">
        <f t="shared" si="2"/>
        <v>0</v>
      </c>
      <c r="H7" s="36">
        <f t="shared" si="2"/>
        <v>0</v>
      </c>
      <c r="I7" s="36">
        <f t="shared" si="2"/>
        <v>127200</v>
      </c>
      <c r="J7" s="36">
        <f t="shared" si="2"/>
        <v>0</v>
      </c>
      <c r="K7" s="36">
        <f t="shared" si="2"/>
        <v>0</v>
      </c>
      <c r="L7" s="144">
        <f>ROW()</f>
        <v>7</v>
      </c>
      <c r="M7" s="229"/>
    </row>
    <row r="8" spans="1:13" ht="12" customHeight="1">
      <c r="A8" s="37" t="str">
        <f t="array" ref="A8:A10">IFERROR(INDEX(КБК!E4:E1111,SMALL(IF((($D$7=КБК!F4:F1111)*($C$7=КБК!G4:G1111)*(NOT(ISERR(SEARCH($L$1,КБК!D4:D1111))))),ROW(КБК!E4:E1111)-3,""),ROW()-$L$7)),"")</f>
        <v>Аренда 000000121.120.0</v>
      </c>
      <c r="B8" s="69" t="str">
        <f t="array" ref="B8:B10">IFERROR(INDEX(КБК!H4:H1111,SMALL(IF((($D$8=КБК!F4:F1111)*($C$8=КБК!G4:G1111)*(NOT(ISERR(SEARCH($L$1,КБК!D4:D1111))))),ROW(КБК!E4:E1111)-3,""),ROW()-$L$7)),"")</f>
        <v>1102</v>
      </c>
      <c r="C8" s="35">
        <v>120</v>
      </c>
      <c r="D8" s="35">
        <v>121</v>
      </c>
      <c r="E8" s="36">
        <f t="shared" si="1"/>
        <v>127200</v>
      </c>
      <c r="F8" s="60"/>
      <c r="G8" s="60"/>
      <c r="H8" s="60"/>
      <c r="I8" s="60">
        <v>127200</v>
      </c>
      <c r="J8" s="60"/>
      <c r="K8" s="60"/>
      <c r="L8" s="144"/>
      <c r="M8" s="229"/>
    </row>
    <row r="9" spans="1:13" ht="12" customHeight="1">
      <c r="A9" s="37" t="str">
        <v/>
      </c>
      <c r="B9" s="69" t="str">
        <v/>
      </c>
      <c r="C9" s="35">
        <v>120</v>
      </c>
      <c r="D9" s="35">
        <v>121</v>
      </c>
      <c r="E9" s="36">
        <f t="shared" si="1"/>
        <v>0</v>
      </c>
      <c r="F9" s="60"/>
      <c r="G9" s="60"/>
      <c r="H9" s="60"/>
      <c r="I9" s="60"/>
      <c r="J9" s="60"/>
      <c r="K9" s="60"/>
      <c r="L9" s="144"/>
      <c r="M9" s="229"/>
    </row>
    <row r="10" spans="1:13" ht="12" customHeight="1">
      <c r="A10" s="37" t="str">
        <v/>
      </c>
      <c r="B10" s="69" t="str">
        <v/>
      </c>
      <c r="C10" s="35">
        <v>120</v>
      </c>
      <c r="D10" s="35">
        <v>121</v>
      </c>
      <c r="E10" s="36">
        <f t="shared" si="1"/>
        <v>0</v>
      </c>
      <c r="F10" s="60"/>
      <c r="G10" s="60"/>
      <c r="H10" s="60"/>
      <c r="I10" s="60"/>
      <c r="J10" s="60"/>
      <c r="K10" s="60"/>
      <c r="L10" s="144"/>
      <c r="M10" s="229"/>
    </row>
    <row r="11" spans="1:13" ht="12" customHeight="1">
      <c r="A11" s="34" t="s">
        <v>263</v>
      </c>
      <c r="B11" s="69" t="s">
        <v>670</v>
      </c>
      <c r="C11" s="35">
        <v>130</v>
      </c>
      <c r="D11" s="35">
        <v>131</v>
      </c>
      <c r="E11" s="36">
        <f t="shared" si="1"/>
        <v>55414860</v>
      </c>
      <c r="F11" s="36">
        <f t="shared" ref="F11:K11" si="3">SUM(F12:F21)</f>
        <v>51844860</v>
      </c>
      <c r="G11" s="36">
        <f t="shared" si="3"/>
        <v>0</v>
      </c>
      <c r="H11" s="36">
        <f t="shared" si="3"/>
        <v>0</v>
      </c>
      <c r="I11" s="36">
        <f t="shared" si="3"/>
        <v>3570000</v>
      </c>
      <c r="J11" s="36">
        <f t="shared" si="3"/>
        <v>0</v>
      </c>
      <c r="K11" s="36">
        <f t="shared" si="3"/>
        <v>0</v>
      </c>
      <c r="L11" s="144">
        <f>ROW()</f>
        <v>11</v>
      </c>
      <c r="M11" s="229"/>
    </row>
    <row r="12" spans="1:13" ht="12" customHeight="1">
      <c r="A12" s="37" t="str">
        <f t="array" ref="A12:A21">IFERROR(INDEX(КБК!E4:E1111,SMALL(IF((($D$11=КБК!F4:F1111)*($C$11=КБК!G4:G1111)*(NOT(ISERR(SEARCH($L$1,КБК!D4:D1111))))),ROW(КБК!E4:E1111)-3,""),ROW()-$L$11)),"")</f>
        <v>Доходы 000000131.130.0</v>
      </c>
      <c r="B12" s="69" t="str">
        <f t="array" ref="B12:B21">IFERROR(INDEX(КБК!H4:H1111,SMALL(IF((($D$11=КБК!F4:F1111)*($C$11=КБК!G4:G1111)*(NOT(ISERR(SEARCH($L$1,КБК!D4:D1111))))),ROW(КБК!E4:E1111)-3,""),ROW()-$L$11)),"")</f>
        <v>1102</v>
      </c>
      <c r="C12" s="38">
        <v>130</v>
      </c>
      <c r="D12" s="35">
        <v>131</v>
      </c>
      <c r="E12" s="36">
        <f t="shared" si="1"/>
        <v>3570000</v>
      </c>
      <c r="F12" s="60"/>
      <c r="G12" s="60"/>
      <c r="H12" s="60"/>
      <c r="I12" s="60">
        <v>3570000</v>
      </c>
      <c r="J12" s="60"/>
      <c r="K12" s="60"/>
      <c r="L12" s="144"/>
      <c r="M12" s="229"/>
    </row>
    <row r="13" spans="1:13" s="145" customFormat="1" ht="12" customHeight="1">
      <c r="A13" s="37" t="str">
        <v>спорт 113038759.130.0</v>
      </c>
      <c r="B13" s="69" t="str">
        <v>1102</v>
      </c>
      <c r="C13" s="39">
        <v>130</v>
      </c>
      <c r="D13" s="40">
        <v>131</v>
      </c>
      <c r="E13" s="36">
        <f t="shared" si="1"/>
        <v>51844860</v>
      </c>
      <c r="F13" s="60">
        <v>51844860</v>
      </c>
      <c r="G13" s="60"/>
      <c r="H13" s="60"/>
      <c r="I13" s="60"/>
      <c r="J13" s="60"/>
      <c r="K13" s="60"/>
      <c r="L13" s="144"/>
      <c r="M13" s="229"/>
    </row>
    <row r="14" spans="1:13" s="145" customFormat="1" ht="12" customHeight="1">
      <c r="A14" s="37" t="str">
        <v>спорт з/п 11303S209.130.0</v>
      </c>
      <c r="B14" s="69" t="str">
        <v>1102</v>
      </c>
      <c r="C14" s="39">
        <v>130</v>
      </c>
      <c r="D14" s="40">
        <v>131</v>
      </c>
      <c r="E14" s="36">
        <f t="shared" si="1"/>
        <v>0</v>
      </c>
      <c r="F14" s="60"/>
      <c r="G14" s="60"/>
      <c r="H14" s="60"/>
      <c r="I14" s="60"/>
      <c r="J14" s="60"/>
      <c r="K14" s="60"/>
      <c r="L14" s="144"/>
      <c r="M14" s="229"/>
    </row>
    <row r="15" spans="1:13" s="145" customFormat="1" ht="12" customHeight="1">
      <c r="A15" s="37" t="str">
        <v>спорт мин.з/п 11303S219.130.0</v>
      </c>
      <c r="B15" s="69" t="str">
        <v>1102</v>
      </c>
      <c r="C15" s="39">
        <v>130</v>
      </c>
      <c r="D15" s="40">
        <v>131</v>
      </c>
      <c r="E15" s="36">
        <f t="shared" si="1"/>
        <v>0</v>
      </c>
      <c r="F15" s="60"/>
      <c r="G15" s="60"/>
      <c r="H15" s="60"/>
      <c r="I15" s="60"/>
      <c r="J15" s="60"/>
      <c r="K15" s="60"/>
      <c r="L15" s="144"/>
      <c r="M15" s="229"/>
    </row>
    <row r="16" spans="1:13" s="145" customFormat="1" ht="12" customHeight="1">
      <c r="A16" s="37" t="str">
        <v/>
      </c>
      <c r="B16" s="69" t="str">
        <v/>
      </c>
      <c r="C16" s="39">
        <v>130</v>
      </c>
      <c r="D16" s="40">
        <v>131</v>
      </c>
      <c r="E16" s="36">
        <f t="shared" si="1"/>
        <v>0</v>
      </c>
      <c r="F16" s="60"/>
      <c r="G16" s="60"/>
      <c r="H16" s="60"/>
      <c r="I16" s="60"/>
      <c r="J16" s="60"/>
      <c r="K16" s="60"/>
      <c r="L16" s="144"/>
      <c r="M16" s="229"/>
    </row>
    <row r="17" spans="1:13" s="145" customFormat="1" ht="12" customHeight="1">
      <c r="A17" s="37" t="str">
        <v/>
      </c>
      <c r="B17" s="69" t="str">
        <v/>
      </c>
      <c r="C17" s="39">
        <v>130</v>
      </c>
      <c r="D17" s="40">
        <v>131</v>
      </c>
      <c r="E17" s="36">
        <f t="shared" si="1"/>
        <v>0</v>
      </c>
      <c r="F17" s="60"/>
      <c r="G17" s="60"/>
      <c r="H17" s="60"/>
      <c r="I17" s="60"/>
      <c r="J17" s="60"/>
      <c r="K17" s="60"/>
      <c r="L17" s="144"/>
      <c r="M17" s="229"/>
    </row>
    <row r="18" spans="1:13" ht="12" customHeight="1">
      <c r="A18" s="37" t="str">
        <v/>
      </c>
      <c r="B18" s="69" t="str">
        <v/>
      </c>
      <c r="C18" s="39">
        <v>130</v>
      </c>
      <c r="D18" s="35">
        <v>131</v>
      </c>
      <c r="E18" s="36">
        <f t="shared" si="1"/>
        <v>0</v>
      </c>
      <c r="F18" s="60"/>
      <c r="G18" s="60"/>
      <c r="H18" s="60"/>
      <c r="I18" s="60"/>
      <c r="J18" s="60"/>
      <c r="K18" s="60"/>
      <c r="L18" s="144"/>
      <c r="M18" s="229"/>
    </row>
    <row r="19" spans="1:13" ht="12" customHeight="1">
      <c r="A19" s="37" t="str">
        <v/>
      </c>
      <c r="B19" s="69" t="str">
        <v/>
      </c>
      <c r="C19" s="39">
        <v>130</v>
      </c>
      <c r="D19" s="35">
        <v>131</v>
      </c>
      <c r="E19" s="36">
        <f t="shared" si="1"/>
        <v>0</v>
      </c>
      <c r="F19" s="60"/>
      <c r="G19" s="60"/>
      <c r="H19" s="60"/>
      <c r="I19" s="60"/>
      <c r="J19" s="60"/>
      <c r="K19" s="60"/>
      <c r="L19" s="144"/>
      <c r="M19" s="229"/>
    </row>
    <row r="20" spans="1:13" ht="12" customHeight="1">
      <c r="A20" s="37" t="str">
        <v/>
      </c>
      <c r="B20" s="69" t="str">
        <v/>
      </c>
      <c r="C20" s="39">
        <v>130</v>
      </c>
      <c r="D20" s="35">
        <v>131</v>
      </c>
      <c r="E20" s="36">
        <f t="shared" si="1"/>
        <v>0</v>
      </c>
      <c r="F20" s="60"/>
      <c r="G20" s="60"/>
      <c r="H20" s="60"/>
      <c r="I20" s="60"/>
      <c r="J20" s="60"/>
      <c r="K20" s="60"/>
      <c r="L20" s="144"/>
      <c r="M20" s="229"/>
    </row>
    <row r="21" spans="1:13" ht="12" customHeight="1">
      <c r="A21" s="37" t="str">
        <v/>
      </c>
      <c r="B21" s="69" t="str">
        <v/>
      </c>
      <c r="C21" s="39">
        <v>130</v>
      </c>
      <c r="D21" s="35">
        <v>131</v>
      </c>
      <c r="E21" s="36">
        <f t="shared" si="1"/>
        <v>0</v>
      </c>
      <c r="F21" s="60"/>
      <c r="G21" s="60"/>
      <c r="H21" s="60"/>
      <c r="I21" s="60"/>
      <c r="J21" s="60"/>
      <c r="K21" s="60"/>
      <c r="L21" s="144"/>
      <c r="M21" s="229"/>
    </row>
    <row r="22" spans="1:13" ht="12" customHeight="1">
      <c r="A22" s="148" t="s">
        <v>923</v>
      </c>
      <c r="B22" s="69" t="s">
        <v>670</v>
      </c>
      <c r="C22" s="39">
        <v>130</v>
      </c>
      <c r="D22" s="35">
        <v>135</v>
      </c>
      <c r="E22" s="36">
        <f t="shared" si="1"/>
        <v>50000</v>
      </c>
      <c r="F22" s="36">
        <f>SUM(F23:F24)</f>
        <v>0</v>
      </c>
      <c r="G22" s="36">
        <f t="shared" ref="G22:K22" si="4">SUM(G23:G24)</f>
        <v>0</v>
      </c>
      <c r="H22" s="36">
        <f t="shared" si="4"/>
        <v>0</v>
      </c>
      <c r="I22" s="36">
        <f t="shared" si="4"/>
        <v>50000</v>
      </c>
      <c r="J22" s="36">
        <f t="shared" si="4"/>
        <v>0</v>
      </c>
      <c r="K22" s="36">
        <f t="shared" si="4"/>
        <v>0</v>
      </c>
      <c r="L22" s="144">
        <f>ROW()</f>
        <v>22</v>
      </c>
      <c r="M22" s="229"/>
    </row>
    <row r="23" spans="1:13" ht="12" customHeight="1">
      <c r="A23" s="37" t="str">
        <f t="array" ref="A23:A24">IFERROR(INDEX(КБК!E4:E1111,SMALL(IF((($D$22=КБК!F4:F1111)*($C$22=КБК!G4:G1111)*(NOT(ISERR(SEARCH($L$1,КБК!D4:D1111))))),ROW(КБК!E4:E1111)-3,""),ROW()-$L$22)),"")</f>
        <v>Компенсация 000000135.130.0</v>
      </c>
      <c r="B23" s="69" t="str">
        <f t="array" ref="B23:B24">IFERROR(INDEX(КБК!H4:H1111,SMALL(IF((($D$22=КБК!F4:F1111)*($C$22=КБК!G4:G1111)*(NOT(ISERR(SEARCH($L$1,КБК!D4:D1111))))),ROW(КБК!E4:E1111)-3,""),ROW()-$L$22)),"")</f>
        <v>1102</v>
      </c>
      <c r="C23" s="39">
        <v>130</v>
      </c>
      <c r="D23" s="35">
        <v>135</v>
      </c>
      <c r="E23" s="36">
        <f t="shared" si="1"/>
        <v>50000</v>
      </c>
      <c r="F23" s="60"/>
      <c r="G23" s="60"/>
      <c r="H23" s="60"/>
      <c r="I23" s="60">
        <v>50000</v>
      </c>
      <c r="J23" s="60"/>
      <c r="K23" s="60"/>
      <c r="L23" s="144"/>
      <c r="M23" s="229"/>
    </row>
    <row r="24" spans="1:13" ht="12" customHeight="1">
      <c r="A24" s="37" t="str">
        <v/>
      </c>
      <c r="B24" s="69" t="str">
        <v/>
      </c>
      <c r="C24" s="39">
        <v>130</v>
      </c>
      <c r="D24" s="35">
        <v>135</v>
      </c>
      <c r="E24" s="36">
        <f t="shared" si="1"/>
        <v>0</v>
      </c>
      <c r="F24" s="60"/>
      <c r="G24" s="60"/>
      <c r="H24" s="60"/>
      <c r="I24" s="60"/>
      <c r="J24" s="60"/>
      <c r="K24" s="60"/>
      <c r="L24" s="144"/>
      <c r="M24" s="229"/>
    </row>
    <row r="25" spans="1:13" ht="12" customHeight="1">
      <c r="A25" s="41" t="s">
        <v>777</v>
      </c>
      <c r="B25" s="69" t="s">
        <v>670</v>
      </c>
      <c r="C25" s="35">
        <v>140</v>
      </c>
      <c r="D25" s="35">
        <v>143</v>
      </c>
      <c r="E25" s="36">
        <f t="shared" si="1"/>
        <v>0</v>
      </c>
      <c r="F25" s="36">
        <f t="shared" ref="F25:K25" si="5">SUM(F26:F26)</f>
        <v>0</v>
      </c>
      <c r="G25" s="36">
        <f t="shared" si="5"/>
        <v>0</v>
      </c>
      <c r="H25" s="36">
        <f t="shared" si="5"/>
        <v>0</v>
      </c>
      <c r="I25" s="36">
        <f t="shared" si="5"/>
        <v>0</v>
      </c>
      <c r="J25" s="36">
        <f t="shared" si="5"/>
        <v>0</v>
      </c>
      <c r="K25" s="36">
        <f t="shared" si="5"/>
        <v>0</v>
      </c>
      <c r="L25" s="144">
        <f>ROW()</f>
        <v>25</v>
      </c>
      <c r="M25" s="229"/>
    </row>
    <row r="26" spans="1:13" ht="12" customHeight="1">
      <c r="A26" s="42" t="str">
        <f t="array" ref="A26">IFERROR(INDEX(КБК!E4:E1111,SMALL(IF((($D$25=КБК!F4:F1111)*($C$25=КБК!G4:G1111)*(NOT(ISERR(SEARCH($L$1,КБК!D4:D1111))))),ROW(КБК!E4:E1111)-3,""),ROW()-$L$25)),"")</f>
        <v/>
      </c>
      <c r="B26" s="69" t="str">
        <f t="array" ref="B26">IFERROR(INDEX(КБК!H4:H1111,SMALL(IF((($D$25=КБК!F4:F1111)*($C$25=КБК!G4:G1111)*(NOT(ISERR(SEARCH($L$1,КБК!D4:D1111))))),ROW(КБК!E4:E1111)-3,""),ROW()-$L$25)),"")</f>
        <v/>
      </c>
      <c r="C26" s="35">
        <v>140</v>
      </c>
      <c r="D26" s="35">
        <v>143</v>
      </c>
      <c r="E26" s="36">
        <f t="shared" si="1"/>
        <v>0</v>
      </c>
      <c r="F26" s="60"/>
      <c r="G26" s="60"/>
      <c r="H26" s="60"/>
      <c r="I26" s="60"/>
      <c r="J26" s="60"/>
      <c r="K26" s="60"/>
      <c r="L26" s="144"/>
      <c r="M26" s="229"/>
    </row>
    <row r="27" spans="1:13" ht="26.4">
      <c r="A27" s="230" t="s">
        <v>893</v>
      </c>
      <c r="B27" s="69" t="s">
        <v>670</v>
      </c>
      <c r="C27" s="35">
        <v>180</v>
      </c>
      <c r="D27" s="35">
        <v>180</v>
      </c>
      <c r="E27" s="36">
        <f t="shared" si="1"/>
        <v>0</v>
      </c>
      <c r="F27" s="60"/>
      <c r="G27" s="60"/>
      <c r="H27" s="60"/>
      <c r="I27" s="60"/>
      <c r="J27" s="60"/>
      <c r="K27" s="60"/>
      <c r="L27" s="144"/>
      <c r="M27" s="229"/>
    </row>
    <row r="28" spans="1:13">
      <c r="A28" s="34" t="s">
        <v>892</v>
      </c>
      <c r="B28" s="69" t="s">
        <v>670</v>
      </c>
      <c r="C28" s="35">
        <v>180</v>
      </c>
      <c r="D28" s="35">
        <v>183</v>
      </c>
      <c r="E28" s="36">
        <f t="shared" si="1"/>
        <v>0</v>
      </c>
      <c r="F28" s="36">
        <f t="shared" ref="F28:K28" si="6">SUM(F29:F35)</f>
        <v>0</v>
      </c>
      <c r="G28" s="36">
        <f t="shared" si="6"/>
        <v>0</v>
      </c>
      <c r="H28" s="36">
        <f t="shared" si="6"/>
        <v>0</v>
      </c>
      <c r="I28" s="36">
        <f t="shared" si="6"/>
        <v>0</v>
      </c>
      <c r="J28" s="36">
        <f t="shared" si="6"/>
        <v>0</v>
      </c>
      <c r="K28" s="36">
        <f t="shared" si="6"/>
        <v>0</v>
      </c>
      <c r="L28" s="144">
        <f>ROW()</f>
        <v>28</v>
      </c>
      <c r="M28" s="229"/>
    </row>
    <row r="29" spans="1:13" ht="12" customHeight="1">
      <c r="A29" s="37" t="str">
        <f t="array" ref="A29:A35">IFERROR(INDEX(КБК!E1112:E1335,SMALL(IF((($D$28=КБК!F1112:F1335)*($C$28=КБК!G1112:G1335)*(NOT(ISERR(SEARCH($L$1,КБК!D1112:D1335))))),ROW(КБК!E1112:E1335)-КБК!A1111,""),ROW()-$L$28)),"")</f>
        <v>трудбригада 016032517.180.0</v>
      </c>
      <c r="B29" s="69" t="str">
        <f t="array" ref="B29:B35">IFERROR(INDEX(КБК!H1112:H1335,SMALL(IF((($D$28=КБК!F1112:F1335)*($C$28=КБК!G1112:G1335)*(NOT(ISERR(SEARCH($L$1,КБК!D1112:D1335))))),ROW(КБК!E1112:E1335)-КБК!$A$1111,""),ROW()-$L$28)),"")</f>
        <v>0401</v>
      </c>
      <c r="C29" s="35">
        <v>180</v>
      </c>
      <c r="D29" s="35">
        <v>183</v>
      </c>
      <c r="E29" s="36">
        <f t="shared" si="1"/>
        <v>0</v>
      </c>
      <c r="F29" s="60"/>
      <c r="G29" s="60"/>
      <c r="H29" s="60"/>
      <c r="I29" s="60"/>
      <c r="J29" s="60"/>
      <c r="K29" s="60"/>
      <c r="L29" s="144"/>
      <c r="M29" s="229"/>
    </row>
    <row r="30" spans="1:13" ht="12" customHeight="1">
      <c r="A30" s="37" t="str">
        <v>МТБ спорт 112010004.180.0</v>
      </c>
      <c r="B30" s="69" t="str">
        <v>1102</v>
      </c>
      <c r="C30" s="35">
        <v>180</v>
      </c>
      <c r="D30" s="35">
        <v>183</v>
      </c>
      <c r="E30" s="36">
        <f t="shared" si="1"/>
        <v>0</v>
      </c>
      <c r="F30" s="60"/>
      <c r="G30" s="60"/>
      <c r="H30" s="60"/>
      <c r="I30" s="60"/>
      <c r="J30" s="60"/>
      <c r="K30" s="60"/>
      <c r="L30" s="144"/>
      <c r="M30" s="229"/>
    </row>
    <row r="31" spans="1:13" ht="12" customHeight="1">
      <c r="A31" s="37" t="str">
        <v/>
      </c>
      <c r="B31" s="69" t="str">
        <v/>
      </c>
      <c r="C31" s="35">
        <v>180</v>
      </c>
      <c r="D31" s="35">
        <v>183</v>
      </c>
      <c r="E31" s="36">
        <f t="shared" si="1"/>
        <v>0</v>
      </c>
      <c r="F31" s="60"/>
      <c r="G31" s="60"/>
      <c r="H31" s="60"/>
      <c r="I31" s="60"/>
      <c r="J31" s="60"/>
      <c r="K31" s="60"/>
      <c r="L31" s="144"/>
      <c r="M31" s="229"/>
    </row>
    <row r="32" spans="1:13" ht="12" customHeight="1">
      <c r="A32" s="37" t="str">
        <v/>
      </c>
      <c r="B32" s="69" t="str">
        <v/>
      </c>
      <c r="C32" s="35">
        <v>180</v>
      </c>
      <c r="D32" s="35">
        <v>183</v>
      </c>
      <c r="E32" s="36">
        <f t="shared" si="1"/>
        <v>0</v>
      </c>
      <c r="F32" s="60"/>
      <c r="G32" s="60"/>
      <c r="H32" s="60"/>
      <c r="I32" s="60"/>
      <c r="J32" s="60"/>
      <c r="K32" s="60"/>
      <c r="L32" s="144"/>
      <c r="M32" s="229"/>
    </row>
    <row r="33" spans="1:13" ht="12" customHeight="1">
      <c r="A33" s="37" t="str">
        <v/>
      </c>
      <c r="B33" s="69" t="str">
        <v/>
      </c>
      <c r="C33" s="35">
        <v>180</v>
      </c>
      <c r="D33" s="35">
        <v>183</v>
      </c>
      <c r="E33" s="36">
        <f t="shared" si="1"/>
        <v>0</v>
      </c>
      <c r="F33" s="60"/>
      <c r="G33" s="60"/>
      <c r="H33" s="60"/>
      <c r="I33" s="60"/>
      <c r="J33" s="60"/>
      <c r="K33" s="60"/>
      <c r="L33" s="144"/>
      <c r="M33" s="229"/>
    </row>
    <row r="34" spans="1:13" ht="12.75" customHeight="1">
      <c r="A34" s="37" t="str">
        <v/>
      </c>
      <c r="B34" s="69" t="str">
        <v/>
      </c>
      <c r="C34" s="35">
        <v>180</v>
      </c>
      <c r="D34" s="35">
        <v>183</v>
      </c>
      <c r="E34" s="36">
        <f t="shared" si="1"/>
        <v>0</v>
      </c>
      <c r="F34" s="60"/>
      <c r="G34" s="60"/>
      <c r="H34" s="60"/>
      <c r="I34" s="60"/>
      <c r="J34" s="60"/>
      <c r="K34" s="60"/>
      <c r="L34" s="144"/>
      <c r="M34" s="229"/>
    </row>
    <row r="35" spans="1:13" ht="12" customHeight="1">
      <c r="A35" s="37" t="str">
        <v/>
      </c>
      <c r="B35" s="69" t="str">
        <v/>
      </c>
      <c r="C35" s="35">
        <v>180</v>
      </c>
      <c r="D35" s="35">
        <v>183</v>
      </c>
      <c r="E35" s="36">
        <f t="shared" si="1"/>
        <v>0</v>
      </c>
      <c r="F35" s="60"/>
      <c r="G35" s="60"/>
      <c r="H35" s="60"/>
      <c r="I35" s="60"/>
      <c r="J35" s="60"/>
      <c r="K35" s="60"/>
      <c r="L35" s="144"/>
      <c r="M35" s="229"/>
    </row>
    <row r="36" spans="1:13" ht="12" customHeight="1">
      <c r="A36" s="34" t="s">
        <v>65</v>
      </c>
      <c r="B36" s="69" t="s">
        <v>670</v>
      </c>
      <c r="C36" s="35">
        <v>180</v>
      </c>
      <c r="D36" s="35">
        <v>189</v>
      </c>
      <c r="E36" s="36">
        <f t="shared" si="1"/>
        <v>0</v>
      </c>
      <c r="F36" s="36">
        <f t="shared" ref="F36:K36" si="7">SUM(F37:F38)</f>
        <v>0</v>
      </c>
      <c r="G36" s="36">
        <f t="shared" si="7"/>
        <v>0</v>
      </c>
      <c r="H36" s="36">
        <f t="shared" si="7"/>
        <v>0</v>
      </c>
      <c r="I36" s="36">
        <f t="shared" si="7"/>
        <v>0</v>
      </c>
      <c r="J36" s="36">
        <f t="shared" si="7"/>
        <v>0</v>
      </c>
      <c r="K36" s="36">
        <f t="shared" si="7"/>
        <v>0</v>
      </c>
      <c r="L36" s="144">
        <f>ROW()</f>
        <v>36</v>
      </c>
      <c r="M36" s="229"/>
    </row>
    <row r="37" spans="1:13" ht="12" customHeight="1">
      <c r="A37" s="43" t="str">
        <f t="array" ref="A37:A38">IFERROR(INDEX(КБК!E4:E1111,SMALL(IF((($D$36=КБК!F4:F1111)*($C$36=КБК!G4:G1111)*(NOT(ISERR(SEARCH($L$1,КБК!D4:D1111))))),ROW(КБК!E4:E1111)-3,""),ROW()-$L$36)),"")</f>
        <v/>
      </c>
      <c r="B37" s="69" t="str">
        <f t="array" ref="B37:B38">IFERROR(INDEX(КБК!H1112:H1335,SMALL(IF((($D$36=КБК!F1112:F1335)*($C$36=КБК!G1112:G1335)*(NOT(ISERR(SEARCH($L$1,КБК!D1112:D1335))))),ROW(КБК!E1112:E1335)-КБК!$A$1111,""),ROW()-$L$36)),"")</f>
        <v/>
      </c>
      <c r="C37" s="35">
        <v>180</v>
      </c>
      <c r="D37" s="35">
        <v>189</v>
      </c>
      <c r="E37" s="36">
        <f t="shared" si="1"/>
        <v>0</v>
      </c>
      <c r="F37" s="60"/>
      <c r="G37" s="60"/>
      <c r="H37" s="60"/>
      <c r="I37" s="60"/>
      <c r="J37" s="60"/>
      <c r="K37" s="60"/>
      <c r="L37" s="144"/>
      <c r="M37" s="229"/>
    </row>
    <row r="38" spans="1:13" ht="12" customHeight="1">
      <c r="A38" s="43" t="str">
        <v/>
      </c>
      <c r="B38" s="69" t="str">
        <v/>
      </c>
      <c r="C38" s="35">
        <v>180</v>
      </c>
      <c r="D38" s="35">
        <v>189</v>
      </c>
      <c r="E38" s="36">
        <f t="shared" si="1"/>
        <v>0</v>
      </c>
      <c r="F38" s="60"/>
      <c r="G38" s="60"/>
      <c r="H38" s="60"/>
      <c r="I38" s="60"/>
      <c r="J38" s="60"/>
      <c r="K38" s="60"/>
      <c r="L38" s="144"/>
      <c r="M38" s="229"/>
    </row>
    <row r="39" spans="1:13" ht="12" customHeight="1">
      <c r="A39" s="44" t="s">
        <v>295</v>
      </c>
      <c r="B39" s="69" t="s">
        <v>670</v>
      </c>
      <c r="C39" s="35">
        <v>180</v>
      </c>
      <c r="D39" s="35">
        <v>189</v>
      </c>
      <c r="E39" s="36">
        <f>SUM(F39:J39)</f>
        <v>0</v>
      </c>
      <c r="F39" s="60"/>
      <c r="G39" s="60"/>
      <c r="H39" s="60"/>
      <c r="I39" s="60"/>
      <c r="J39" s="60"/>
      <c r="K39" s="60"/>
      <c r="L39" s="144"/>
      <c r="M39" s="229"/>
    </row>
    <row r="40" spans="1:13" ht="12" customHeight="1">
      <c r="A40" s="34" t="s">
        <v>265</v>
      </c>
      <c r="B40" s="69" t="s">
        <v>670</v>
      </c>
      <c r="C40" s="35">
        <v>0</v>
      </c>
      <c r="D40" s="35">
        <v>0</v>
      </c>
      <c r="E40" s="36">
        <f t="shared" ref="E40:E41" si="8">SUM(F40:K40)</f>
        <v>55592060</v>
      </c>
      <c r="F40" s="36">
        <f>F41+F89+F126+F127+F132+F86</f>
        <v>51844860</v>
      </c>
      <c r="G40" s="36">
        <f t="shared" ref="G40:K40" si="9">G41+G89+G126+G127+G132+G86</f>
        <v>0</v>
      </c>
      <c r="H40" s="36">
        <f t="shared" si="9"/>
        <v>0</v>
      </c>
      <c r="I40" s="36">
        <f t="shared" si="9"/>
        <v>3747200</v>
      </c>
      <c r="J40" s="36">
        <f t="shared" si="9"/>
        <v>0</v>
      </c>
      <c r="K40" s="36">
        <f t="shared" si="9"/>
        <v>0</v>
      </c>
      <c r="L40" s="144"/>
      <c r="M40" s="229"/>
    </row>
    <row r="41" spans="1:13" ht="12" customHeight="1">
      <c r="A41" s="34" t="s">
        <v>66</v>
      </c>
      <c r="B41" s="69" t="s">
        <v>670</v>
      </c>
      <c r="C41" s="35">
        <v>0</v>
      </c>
      <c r="D41" s="45">
        <v>0</v>
      </c>
      <c r="E41" s="36">
        <f t="shared" si="8"/>
        <v>27827150</v>
      </c>
      <c r="F41" s="36">
        <f>F42+F58+F73+F64+F70+F55+F67</f>
        <v>25864650</v>
      </c>
      <c r="G41" s="36">
        <f t="shared" ref="G41:K41" si="10">G42+G58+G73+G64+G70+G55+G67</f>
        <v>0</v>
      </c>
      <c r="H41" s="36">
        <f t="shared" si="10"/>
        <v>0</v>
      </c>
      <c r="I41" s="36">
        <f t="shared" si="10"/>
        <v>1962500</v>
      </c>
      <c r="J41" s="36">
        <f t="shared" si="10"/>
        <v>0</v>
      </c>
      <c r="K41" s="36">
        <f t="shared" si="10"/>
        <v>0</v>
      </c>
      <c r="L41" s="144"/>
      <c r="M41" s="229"/>
    </row>
    <row r="42" spans="1:13" ht="12" customHeight="1">
      <c r="A42" s="34" t="s">
        <v>604</v>
      </c>
      <c r="B42" s="69" t="s">
        <v>670</v>
      </c>
      <c r="C42" s="35">
        <v>111</v>
      </c>
      <c r="D42" s="45">
        <v>211</v>
      </c>
      <c r="E42" s="36">
        <f>SUM(F42:K42)</f>
        <v>21043320</v>
      </c>
      <c r="F42" s="36">
        <f t="shared" ref="F42:K42" si="11">SUM(F43:F54)</f>
        <v>19543320</v>
      </c>
      <c r="G42" s="36">
        <f t="shared" si="11"/>
        <v>0</v>
      </c>
      <c r="H42" s="36">
        <f t="shared" si="11"/>
        <v>0</v>
      </c>
      <c r="I42" s="36">
        <f t="shared" si="11"/>
        <v>1500000</v>
      </c>
      <c r="J42" s="36">
        <f t="shared" si="11"/>
        <v>0</v>
      </c>
      <c r="K42" s="36">
        <f t="shared" si="11"/>
        <v>0</v>
      </c>
      <c r="L42" s="144">
        <f>ROW()</f>
        <v>42</v>
      </c>
      <c r="M42" s="229"/>
    </row>
    <row r="43" spans="1:13" ht="12" customHeight="1">
      <c r="A43" s="37" t="str">
        <f t="array" ref="A43:A54">IFERROR(INDEX(КБК!E4:E1335,SMALL(IF((($D$42=КБК!F4:F1335)*($C$42=КБК!G4:G1335)*(NOT(ISERR(SEARCH($L$1,КБК!D4:D1335))))),ROW(КБК!E4:E1335)-3,""),ROW()-$L$42)),"")</f>
        <v>Доходы 000000131.111.0</v>
      </c>
      <c r="B43" s="69" t="str">
        <f t="array" ref="B43:B54">IFERROR(INDEX(КБК!H4:H1335,SMALL(IF((($D$42=КБК!F4:F1335)*($C$42=КБК!G4:G1335)*(NOT(ISERR(SEARCH($L$1,КБК!D4:D1335))))),ROW(КБК!E4:E1335)-3,""),ROW()-$L$42)),"")</f>
        <v>1102</v>
      </c>
      <c r="C43" s="35">
        <v>111</v>
      </c>
      <c r="D43" s="45">
        <v>211</v>
      </c>
      <c r="E43" s="36">
        <f t="shared" ref="E43:E54" si="12">SUM(F43:K43)</f>
        <v>1500000</v>
      </c>
      <c r="F43" s="60"/>
      <c r="G43" s="60"/>
      <c r="H43" s="60"/>
      <c r="I43" s="60">
        <v>1500000</v>
      </c>
      <c r="J43" s="60"/>
      <c r="K43" s="60"/>
      <c r="L43" s="144"/>
      <c r="M43" s="229"/>
    </row>
    <row r="44" spans="1:13" ht="12" customHeight="1">
      <c r="A44" s="37" t="str">
        <v>спорт 113038759.111.0</v>
      </c>
      <c r="B44" s="69" t="str">
        <v>1102</v>
      </c>
      <c r="C44" s="35">
        <v>111</v>
      </c>
      <c r="D44" s="45">
        <v>211</v>
      </c>
      <c r="E44" s="36">
        <f t="shared" si="12"/>
        <v>19543320</v>
      </c>
      <c r="F44" s="60">
        <v>19543320</v>
      </c>
      <c r="G44" s="60"/>
      <c r="H44" s="60"/>
      <c r="I44" s="60"/>
      <c r="J44" s="60"/>
      <c r="K44" s="60"/>
      <c r="L44" s="144"/>
      <c r="M44" s="229"/>
    </row>
    <row r="45" spans="1:13" ht="12" customHeight="1">
      <c r="A45" s="37" t="str">
        <v>спорт з/п 11303S209.111.0</v>
      </c>
      <c r="B45" s="69" t="str">
        <v>1102</v>
      </c>
      <c r="C45" s="35">
        <v>111</v>
      </c>
      <c r="D45" s="45">
        <v>211</v>
      </c>
      <c r="E45" s="36">
        <f t="shared" si="12"/>
        <v>0</v>
      </c>
      <c r="F45" s="60"/>
      <c r="G45" s="60"/>
      <c r="H45" s="60"/>
      <c r="I45" s="60"/>
      <c r="J45" s="60"/>
      <c r="K45" s="60"/>
      <c r="L45" s="144"/>
      <c r="M45" s="229"/>
    </row>
    <row r="46" spans="1:13" ht="12" customHeight="1">
      <c r="A46" s="37" t="str">
        <v>спорт мин.з/п 11303S219.111.0</v>
      </c>
      <c r="B46" s="69" t="str">
        <v>1102</v>
      </c>
      <c r="C46" s="35">
        <v>111</v>
      </c>
      <c r="D46" s="45">
        <v>211</v>
      </c>
      <c r="E46" s="36">
        <f t="shared" si="12"/>
        <v>0</v>
      </c>
      <c r="F46" s="60"/>
      <c r="G46" s="60"/>
      <c r="H46" s="60"/>
      <c r="I46" s="60"/>
      <c r="J46" s="60"/>
      <c r="K46" s="60"/>
      <c r="L46" s="144"/>
      <c r="M46" s="229"/>
    </row>
    <row r="47" spans="1:13" ht="12" customHeight="1">
      <c r="A47" s="37" t="str">
        <v/>
      </c>
      <c r="B47" s="69" t="str">
        <v/>
      </c>
      <c r="C47" s="35">
        <v>111</v>
      </c>
      <c r="D47" s="45">
        <v>211</v>
      </c>
      <c r="E47" s="36">
        <f t="shared" si="12"/>
        <v>0</v>
      </c>
      <c r="F47" s="60"/>
      <c r="G47" s="60"/>
      <c r="H47" s="60"/>
      <c r="I47" s="60"/>
      <c r="J47" s="60"/>
      <c r="K47" s="60"/>
      <c r="L47" s="144"/>
      <c r="M47" s="229"/>
    </row>
    <row r="48" spans="1:13" ht="12" customHeight="1">
      <c r="A48" s="37" t="str">
        <v/>
      </c>
      <c r="B48" s="69" t="str">
        <v/>
      </c>
      <c r="C48" s="35">
        <v>111</v>
      </c>
      <c r="D48" s="45">
        <v>211</v>
      </c>
      <c r="E48" s="36">
        <f t="shared" si="12"/>
        <v>0</v>
      </c>
      <c r="F48" s="60"/>
      <c r="G48" s="60"/>
      <c r="H48" s="60"/>
      <c r="I48" s="60"/>
      <c r="J48" s="60"/>
      <c r="K48" s="60"/>
      <c r="L48" s="144"/>
      <c r="M48" s="229"/>
    </row>
    <row r="49" spans="1:13" ht="12" customHeight="1">
      <c r="A49" s="37" t="str">
        <v/>
      </c>
      <c r="B49" s="69" t="str">
        <v/>
      </c>
      <c r="C49" s="35">
        <v>111</v>
      </c>
      <c r="D49" s="45">
        <v>211</v>
      </c>
      <c r="E49" s="36">
        <f t="shared" si="12"/>
        <v>0</v>
      </c>
      <c r="F49" s="60"/>
      <c r="G49" s="60"/>
      <c r="H49" s="60"/>
      <c r="I49" s="60"/>
      <c r="J49" s="60"/>
      <c r="K49" s="60"/>
      <c r="L49" s="144"/>
      <c r="M49" s="229"/>
    </row>
    <row r="50" spans="1:13" ht="12" customHeight="1">
      <c r="A50" s="37" t="str">
        <v/>
      </c>
      <c r="B50" s="69" t="str">
        <v/>
      </c>
      <c r="C50" s="35">
        <v>111</v>
      </c>
      <c r="D50" s="45">
        <v>211</v>
      </c>
      <c r="E50" s="36">
        <f t="shared" si="12"/>
        <v>0</v>
      </c>
      <c r="F50" s="60"/>
      <c r="G50" s="60"/>
      <c r="H50" s="60"/>
      <c r="I50" s="60"/>
      <c r="J50" s="60"/>
      <c r="K50" s="60"/>
      <c r="L50" s="144"/>
      <c r="M50" s="229"/>
    </row>
    <row r="51" spans="1:13" ht="12" customHeight="1">
      <c r="A51" s="37" t="str">
        <v/>
      </c>
      <c r="B51" s="69" t="str">
        <v/>
      </c>
      <c r="C51" s="35">
        <v>111</v>
      </c>
      <c r="D51" s="45">
        <v>211</v>
      </c>
      <c r="E51" s="36">
        <f t="shared" si="12"/>
        <v>0</v>
      </c>
      <c r="F51" s="60"/>
      <c r="G51" s="60"/>
      <c r="H51" s="60"/>
      <c r="I51" s="60"/>
      <c r="J51" s="60"/>
      <c r="K51" s="60"/>
      <c r="L51" s="144"/>
      <c r="M51" s="229"/>
    </row>
    <row r="52" spans="1:13" ht="12" customHeight="1">
      <c r="A52" s="37" t="str">
        <v/>
      </c>
      <c r="B52" s="69" t="str">
        <v/>
      </c>
      <c r="C52" s="35">
        <v>111</v>
      </c>
      <c r="D52" s="45">
        <v>211</v>
      </c>
      <c r="E52" s="36">
        <f t="shared" si="12"/>
        <v>0</v>
      </c>
      <c r="F52" s="60"/>
      <c r="G52" s="60"/>
      <c r="H52" s="60"/>
      <c r="I52" s="60"/>
      <c r="J52" s="60"/>
      <c r="K52" s="60"/>
      <c r="L52" s="144"/>
      <c r="M52" s="229"/>
    </row>
    <row r="53" spans="1:13" ht="12" customHeight="1">
      <c r="A53" s="37" t="str">
        <v/>
      </c>
      <c r="B53" s="69" t="str">
        <v/>
      </c>
      <c r="C53" s="35">
        <v>111</v>
      </c>
      <c r="D53" s="45">
        <v>211</v>
      </c>
      <c r="E53" s="36">
        <f t="shared" si="12"/>
        <v>0</v>
      </c>
      <c r="F53" s="60"/>
      <c r="G53" s="60"/>
      <c r="H53" s="60"/>
      <c r="I53" s="60"/>
      <c r="J53" s="60"/>
      <c r="K53" s="60"/>
      <c r="L53" s="144"/>
      <c r="M53" s="229"/>
    </row>
    <row r="54" spans="1:13" ht="12" customHeight="1">
      <c r="A54" s="37" t="str">
        <v/>
      </c>
      <c r="B54" s="69" t="str">
        <v/>
      </c>
      <c r="C54" s="35">
        <v>111</v>
      </c>
      <c r="D54" s="45">
        <v>211</v>
      </c>
      <c r="E54" s="36">
        <f t="shared" si="12"/>
        <v>0</v>
      </c>
      <c r="F54" s="60"/>
      <c r="G54" s="60"/>
      <c r="H54" s="60"/>
      <c r="I54" s="60"/>
      <c r="J54" s="60"/>
      <c r="K54" s="60"/>
      <c r="L54" s="144"/>
      <c r="M54" s="229"/>
    </row>
    <row r="55" spans="1:13" ht="12" customHeight="1">
      <c r="A55" s="34" t="s">
        <v>935</v>
      </c>
      <c r="B55" s="69" t="s">
        <v>670</v>
      </c>
      <c r="C55" s="35">
        <v>111</v>
      </c>
      <c r="D55" s="45">
        <v>266</v>
      </c>
      <c r="E55" s="36">
        <f>SUM(F55:K55)</f>
        <v>61900</v>
      </c>
      <c r="F55" s="36">
        <f>SUM(F56:F57)</f>
        <v>59400</v>
      </c>
      <c r="G55" s="36">
        <f t="shared" ref="G55:K55" si="13">SUM(G56:G57)</f>
        <v>0</v>
      </c>
      <c r="H55" s="36">
        <f t="shared" si="13"/>
        <v>0</v>
      </c>
      <c r="I55" s="36">
        <f t="shared" si="13"/>
        <v>2500</v>
      </c>
      <c r="J55" s="36">
        <f t="shared" si="13"/>
        <v>0</v>
      </c>
      <c r="K55" s="36">
        <f t="shared" si="13"/>
        <v>0</v>
      </c>
      <c r="L55" s="144">
        <f>ROW()</f>
        <v>55</v>
      </c>
      <c r="M55" s="229"/>
    </row>
    <row r="56" spans="1:13" ht="12" customHeight="1">
      <c r="A56" s="37" t="str">
        <f t="array" ref="A56:A57">IFERROR(INDEX(КБК!E4:E1335,SMALL(IF((($D$55=КБК!F4:F1335)*($C$55=КБК!G4:G1335)*(NOT(ISERR(SEARCH($L$1,КБК!D4:D1335))))),ROW(КБК!E4:E1335)-3,""),ROW()-$L$55)),"")</f>
        <v>Доходы 000000131.111.0</v>
      </c>
      <c r="B56" s="69" t="str">
        <f t="array" ref="B56:B57">IFERROR(INDEX(КБК!H4:H1335,SMALL(IF((($D$55=КБК!F4:F1335)*($C$55=КБК!G4:G1335)*(NOT(ISERR(SEARCH($L$1,КБК!D4:D1335))))),ROW(КБК!E4:E1335)-3,""),ROW()-$L$55)),"")</f>
        <v>1102</v>
      </c>
      <c r="C56" s="35">
        <v>111</v>
      </c>
      <c r="D56" s="45">
        <v>266</v>
      </c>
      <c r="E56" s="36">
        <f>SUM(F56:K56)</f>
        <v>2500</v>
      </c>
      <c r="F56" s="60"/>
      <c r="G56" s="60"/>
      <c r="H56" s="60"/>
      <c r="I56" s="60">
        <v>2500</v>
      </c>
      <c r="J56" s="60"/>
      <c r="K56" s="60"/>
      <c r="L56" s="144"/>
      <c r="M56" s="229"/>
    </row>
    <row r="57" spans="1:13" ht="12" customHeight="1">
      <c r="A57" s="37" t="str">
        <v>спорт 113038759.111.0</v>
      </c>
      <c r="B57" s="69" t="str">
        <v>1102</v>
      </c>
      <c r="C57" s="35">
        <v>111</v>
      </c>
      <c r="D57" s="45">
        <v>266</v>
      </c>
      <c r="E57" s="36">
        <f>SUM(F57:K57)</f>
        <v>59400</v>
      </c>
      <c r="F57" s="60">
        <v>59400</v>
      </c>
      <c r="G57" s="60"/>
      <c r="H57" s="60"/>
      <c r="I57" s="60"/>
      <c r="J57" s="60"/>
      <c r="K57" s="60"/>
      <c r="L57" s="144"/>
      <c r="M57" s="229"/>
    </row>
    <row r="58" spans="1:13" ht="12" customHeight="1">
      <c r="A58" s="34" t="s">
        <v>605</v>
      </c>
      <c r="B58" s="69" t="s">
        <v>670</v>
      </c>
      <c r="C58" s="35">
        <v>112</v>
      </c>
      <c r="D58" s="45">
        <v>212</v>
      </c>
      <c r="E58" s="36">
        <f t="shared" ref="E58:E63" si="14">SUM(F58:K58)</f>
        <v>19000</v>
      </c>
      <c r="F58" s="36">
        <f t="shared" ref="F58:K58" si="15">SUM(F59:F63)</f>
        <v>9000</v>
      </c>
      <c r="G58" s="36">
        <f t="shared" si="15"/>
        <v>0</v>
      </c>
      <c r="H58" s="36">
        <f t="shared" si="15"/>
        <v>0</v>
      </c>
      <c r="I58" s="36">
        <f t="shared" si="15"/>
        <v>10000</v>
      </c>
      <c r="J58" s="36">
        <f t="shared" si="15"/>
        <v>0</v>
      </c>
      <c r="K58" s="36">
        <f t="shared" si="15"/>
        <v>0</v>
      </c>
      <c r="L58" s="144">
        <f>ROW()</f>
        <v>58</v>
      </c>
      <c r="M58" s="229"/>
    </row>
    <row r="59" spans="1:13" ht="12" customHeight="1">
      <c r="A59" s="37" t="str">
        <f t="array" ref="A59:A63">IFERROR(INDEX(КБК!E4:E1335,SMALL(IF((($D$58=КБК!F4:F1335)*($C$58=КБК!G4:G1335)*(NOT(ISERR(SEARCH($L$1,КБК!D4:D1335))))),ROW(КБК!E4:E1335)-3,""),ROW()-$L$58)),"")</f>
        <v>Доходы 000000131.112.0</v>
      </c>
      <c r="B59" s="69" t="str">
        <f t="array" ref="B59:B63">IFERROR(INDEX(КБК!H4:H1335,SMALL(IF((($D$58=КБК!F4:F1335)*($C$58=КБК!G4:G1335)*(NOT(ISERR(SEARCH($L$1,КБК!D4:D1335))))),ROW(КБК!E4:E1335)-3,""),ROW()-$L$58)),"")</f>
        <v>1102</v>
      </c>
      <c r="C59" s="45">
        <v>112</v>
      </c>
      <c r="D59" s="45">
        <v>212</v>
      </c>
      <c r="E59" s="36">
        <f t="shared" si="14"/>
        <v>10000</v>
      </c>
      <c r="F59" s="60"/>
      <c r="G59" s="60"/>
      <c r="H59" s="60"/>
      <c r="I59" s="60">
        <v>10000</v>
      </c>
      <c r="J59" s="60"/>
      <c r="K59" s="60"/>
      <c r="L59" s="144"/>
      <c r="M59" s="229"/>
    </row>
    <row r="60" spans="1:13" ht="12" customHeight="1">
      <c r="A60" s="37" t="str">
        <v>спорт 113038759.112.0</v>
      </c>
      <c r="B60" s="69" t="str">
        <v>1102</v>
      </c>
      <c r="C60" s="45">
        <v>112</v>
      </c>
      <c r="D60" s="45">
        <v>212</v>
      </c>
      <c r="E60" s="36">
        <f t="shared" si="14"/>
        <v>9000</v>
      </c>
      <c r="F60" s="60">
        <v>9000</v>
      </c>
      <c r="G60" s="60"/>
      <c r="H60" s="60"/>
      <c r="I60" s="60"/>
      <c r="J60" s="60"/>
      <c r="K60" s="60"/>
      <c r="L60" s="144"/>
      <c r="M60" s="229"/>
    </row>
    <row r="61" spans="1:13" ht="12" customHeight="1">
      <c r="A61" s="37" t="str">
        <v/>
      </c>
      <c r="B61" s="69" t="str">
        <v/>
      </c>
      <c r="C61" s="45">
        <v>112</v>
      </c>
      <c r="D61" s="45">
        <v>212</v>
      </c>
      <c r="E61" s="36">
        <f t="shared" si="14"/>
        <v>0</v>
      </c>
      <c r="F61" s="60"/>
      <c r="G61" s="60"/>
      <c r="H61" s="60"/>
      <c r="I61" s="60"/>
      <c r="J61" s="60"/>
      <c r="K61" s="60"/>
      <c r="L61" s="144"/>
      <c r="M61" s="229"/>
    </row>
    <row r="62" spans="1:13" ht="12" customHeight="1">
      <c r="A62" s="37" t="str">
        <v/>
      </c>
      <c r="B62" s="69" t="str">
        <v/>
      </c>
      <c r="C62" s="45">
        <v>112</v>
      </c>
      <c r="D62" s="45">
        <v>212</v>
      </c>
      <c r="E62" s="36">
        <f t="shared" si="14"/>
        <v>0</v>
      </c>
      <c r="F62" s="60"/>
      <c r="G62" s="60"/>
      <c r="H62" s="60"/>
      <c r="I62" s="60"/>
      <c r="J62" s="60"/>
      <c r="K62" s="60"/>
      <c r="L62" s="144"/>
      <c r="M62" s="229"/>
    </row>
    <row r="63" spans="1:13" ht="12" customHeight="1">
      <c r="A63" s="37" t="str">
        <v/>
      </c>
      <c r="B63" s="69" t="str">
        <v/>
      </c>
      <c r="C63" s="45">
        <v>112</v>
      </c>
      <c r="D63" s="45">
        <v>212</v>
      </c>
      <c r="E63" s="36">
        <f t="shared" si="14"/>
        <v>0</v>
      </c>
      <c r="F63" s="60"/>
      <c r="G63" s="60"/>
      <c r="H63" s="60"/>
      <c r="I63" s="60"/>
      <c r="J63" s="60"/>
      <c r="K63" s="60"/>
      <c r="L63" s="144"/>
      <c r="M63" s="229"/>
    </row>
    <row r="64" spans="1:13" ht="12" customHeight="1">
      <c r="A64" s="148" t="s">
        <v>924</v>
      </c>
      <c r="B64" s="69" t="s">
        <v>670</v>
      </c>
      <c r="C64" s="35">
        <v>112</v>
      </c>
      <c r="D64" s="45">
        <v>226</v>
      </c>
      <c r="E64" s="36">
        <f>SUM(F64:K64)</f>
        <v>32400</v>
      </c>
      <c r="F64" s="36">
        <f>SUM(F65:F66)</f>
        <v>32400</v>
      </c>
      <c r="G64" s="36">
        <f t="shared" ref="G64:K64" si="16">SUM(G65:G66)</f>
        <v>0</v>
      </c>
      <c r="H64" s="36">
        <f t="shared" si="16"/>
        <v>0</v>
      </c>
      <c r="I64" s="36">
        <f t="shared" si="16"/>
        <v>0</v>
      </c>
      <c r="J64" s="36">
        <f t="shared" si="16"/>
        <v>0</v>
      </c>
      <c r="K64" s="36">
        <f t="shared" si="16"/>
        <v>0</v>
      </c>
      <c r="L64" s="229">
        <f>ROW()</f>
        <v>64</v>
      </c>
      <c r="M64" s="229"/>
    </row>
    <row r="65" spans="1:13" ht="12" customHeight="1">
      <c r="A65" s="37" t="str">
        <f t="array" ref="A65:A66">IFERROR(INDEX(КБК!E4:E1335,SMALL(IF((($D$64=КБК!F4:F1335)*($C$64=КБК!G4:G1335)*(NOT(ISERR(SEARCH($L$1,КБК!D4:D1335))))),ROW(КБК!E4:E1335)-3,""),ROW()-$L$64)),"")</f>
        <v>спорт 113038759.112.0</v>
      </c>
      <c r="B65" s="69" t="str">
        <f t="array" ref="B65:B66">IFERROR(INDEX(КБК!H4:H1335,SMALL(IF((($D$64=КБК!F4:F1335)*($C$64=КБК!G4:G1335)*(NOT(ISERR(SEARCH($L$1,КБК!D4:D1335))))),ROW(КБК!E4:E1335)-3,""),ROW()-$L$64)),"")</f>
        <v>1102</v>
      </c>
      <c r="C65" s="35">
        <v>112</v>
      </c>
      <c r="D65" s="45">
        <v>226</v>
      </c>
      <c r="E65" s="36">
        <f>SUM(F65:K65)</f>
        <v>32400</v>
      </c>
      <c r="F65" s="60">
        <v>32400</v>
      </c>
      <c r="G65" s="60"/>
      <c r="H65" s="60"/>
      <c r="I65" s="60"/>
      <c r="J65" s="60"/>
      <c r="K65" s="60"/>
      <c r="L65" s="229"/>
      <c r="M65" s="229"/>
    </row>
    <row r="66" spans="1:13" ht="12" customHeight="1">
      <c r="A66" s="37" t="str">
        <v/>
      </c>
      <c r="B66" s="69" t="str">
        <v/>
      </c>
      <c r="C66" s="35">
        <v>112</v>
      </c>
      <c r="D66" s="45">
        <v>226</v>
      </c>
      <c r="E66" s="36">
        <f>SUM(F66:K66)</f>
        <v>0</v>
      </c>
      <c r="F66" s="60"/>
      <c r="G66" s="60"/>
      <c r="H66" s="60"/>
      <c r="I66" s="60"/>
      <c r="J66" s="60"/>
      <c r="K66" s="60"/>
      <c r="L66" s="229"/>
      <c r="M66" s="229"/>
    </row>
    <row r="67" spans="1:13" ht="12" customHeight="1">
      <c r="A67" s="148" t="s">
        <v>936</v>
      </c>
      <c r="B67" s="69" t="s">
        <v>670</v>
      </c>
      <c r="C67" s="35">
        <v>112</v>
      </c>
      <c r="D67" s="45">
        <v>266</v>
      </c>
      <c r="E67" s="36">
        <f t="shared" ref="E67:E69" si="17">SUM(F67:K67)</f>
        <v>3600</v>
      </c>
      <c r="F67" s="36">
        <f>SUM(F68:F69)</f>
        <v>3600</v>
      </c>
      <c r="G67" s="36">
        <f t="shared" ref="G67:K67" si="18">SUM(G68:G69)</f>
        <v>0</v>
      </c>
      <c r="H67" s="36">
        <f t="shared" si="18"/>
        <v>0</v>
      </c>
      <c r="I67" s="36">
        <f t="shared" si="18"/>
        <v>0</v>
      </c>
      <c r="J67" s="36">
        <f t="shared" si="18"/>
        <v>0</v>
      </c>
      <c r="K67" s="36">
        <f t="shared" si="18"/>
        <v>0</v>
      </c>
      <c r="L67" s="229">
        <f>ROW()</f>
        <v>67</v>
      </c>
      <c r="M67" s="229"/>
    </row>
    <row r="68" spans="1:13" ht="12" customHeight="1">
      <c r="A68" s="37" t="str">
        <f t="array" ref="A68:A69">IFERROR(INDEX(КБК!E4:E1335,SMALL(IF((($D$67=КБК!F4:F1335)*($C$67=КБК!G4:G1335)*(NOT(ISERR(SEARCH($L$1,КБК!D4:D1335))))),ROW(КБК!E4:E1335)-3,""),ROW()-$L$67)),"")</f>
        <v>Доходы 000000131.112.0</v>
      </c>
      <c r="B68" s="69" t="str">
        <f t="array" ref="B68:B69">IFERROR(INDEX(КБК!H4:H1335,SMALL(IF((($D$67=КБК!F4:F1335)*($C$67=КБК!G4:G1335)*(NOT(ISERR(SEARCH($L$1,КБК!D4:D1335))))),ROW(КБК!E4:E1335)-3,""),ROW()-$L$67)),"")</f>
        <v>1102</v>
      </c>
      <c r="C68" s="35">
        <v>112</v>
      </c>
      <c r="D68" s="45">
        <v>266</v>
      </c>
      <c r="E68" s="36">
        <f t="shared" si="17"/>
        <v>0</v>
      </c>
      <c r="F68" s="60"/>
      <c r="G68" s="60"/>
      <c r="H68" s="60"/>
      <c r="I68" s="60"/>
      <c r="J68" s="60"/>
      <c r="K68" s="60"/>
      <c r="L68" s="229"/>
      <c r="M68" s="229"/>
    </row>
    <row r="69" spans="1:13" ht="12" customHeight="1">
      <c r="A69" s="37" t="str">
        <v>спорт 113038759.112.0</v>
      </c>
      <c r="B69" s="69" t="str">
        <v>1102</v>
      </c>
      <c r="C69" s="35">
        <v>112</v>
      </c>
      <c r="D69" s="45">
        <v>266</v>
      </c>
      <c r="E69" s="36">
        <f t="shared" si="17"/>
        <v>3600</v>
      </c>
      <c r="F69" s="60">
        <v>3600</v>
      </c>
      <c r="G69" s="60"/>
      <c r="H69" s="60"/>
      <c r="I69" s="60"/>
      <c r="J69" s="60"/>
      <c r="K69" s="60"/>
      <c r="L69" s="229"/>
      <c r="M69" s="229"/>
    </row>
    <row r="70" spans="1:13" ht="12" customHeight="1">
      <c r="A70" s="148" t="s">
        <v>925</v>
      </c>
      <c r="B70" s="69" t="s">
        <v>670</v>
      </c>
      <c r="C70" s="35">
        <v>113</v>
      </c>
      <c r="D70" s="45">
        <v>226</v>
      </c>
      <c r="E70" s="36">
        <f>SUM(F70:K70)</f>
        <v>297000</v>
      </c>
      <c r="F70" s="36">
        <f>SUM(F71:F72)</f>
        <v>297000</v>
      </c>
      <c r="G70" s="36">
        <f t="shared" ref="G70:K70" si="19">SUM(G71:G72)</f>
        <v>0</v>
      </c>
      <c r="H70" s="36">
        <f t="shared" si="19"/>
        <v>0</v>
      </c>
      <c r="I70" s="36">
        <f t="shared" si="19"/>
        <v>0</v>
      </c>
      <c r="J70" s="36">
        <f t="shared" si="19"/>
        <v>0</v>
      </c>
      <c r="K70" s="36">
        <f t="shared" si="19"/>
        <v>0</v>
      </c>
      <c r="L70" s="229">
        <f>ROW()</f>
        <v>70</v>
      </c>
      <c r="M70" s="229"/>
    </row>
    <row r="71" spans="1:13" ht="12" customHeight="1">
      <c r="A71" s="37" t="str">
        <f t="array" ref="A71:A72">IFERROR(INDEX(КБК!E4:E1335,SMALL(IF((($D$70=КБК!F4:F1335)*($C$70=КБК!G4:G1335)*(NOT(ISERR(SEARCH($L$1,КБК!D4:D1335))))),ROW(КБК!E4:E1335)-3,""),ROW()-$L$70)),"")</f>
        <v>спорт 113038759.113.0</v>
      </c>
      <c r="B71" s="69" t="str">
        <f t="array" ref="B71:B72">IFERROR(INDEX(КБК!H4:H1335,SMALL(IF((($D$70=КБК!F4:F1335)*($C$70=КБК!G4:G1335)*(NOT(ISERR(SEARCH($L$1,КБК!D4:D1335))))),ROW(КБК!E4:E1335)-3,""),ROW()-$L$70)),"")</f>
        <v>1102</v>
      </c>
      <c r="C71" s="35">
        <v>113</v>
      </c>
      <c r="D71" s="45">
        <v>226</v>
      </c>
      <c r="E71" s="36">
        <f t="shared" ref="E71:E72" si="20">SUM(F71:K71)</f>
        <v>297000</v>
      </c>
      <c r="F71" s="60">
        <v>297000</v>
      </c>
      <c r="G71" s="60"/>
      <c r="H71" s="60"/>
      <c r="I71" s="60"/>
      <c r="J71" s="60"/>
      <c r="K71" s="60"/>
      <c r="L71" s="229"/>
      <c r="M71" s="229"/>
    </row>
    <row r="72" spans="1:13" ht="12" customHeight="1">
      <c r="A72" s="37" t="str">
        <v/>
      </c>
      <c r="B72" s="69" t="str">
        <v/>
      </c>
      <c r="C72" s="35">
        <v>113</v>
      </c>
      <c r="D72" s="45">
        <v>226</v>
      </c>
      <c r="E72" s="36">
        <f t="shared" si="20"/>
        <v>0</v>
      </c>
      <c r="F72" s="60"/>
      <c r="G72" s="60"/>
      <c r="H72" s="60"/>
      <c r="I72" s="60"/>
      <c r="J72" s="60"/>
      <c r="K72" s="60"/>
      <c r="L72" s="229"/>
      <c r="M72" s="229"/>
    </row>
    <row r="73" spans="1:13" ht="12" customHeight="1">
      <c r="A73" s="34" t="s">
        <v>296</v>
      </c>
      <c r="B73" s="69" t="s">
        <v>670</v>
      </c>
      <c r="C73" s="35">
        <v>119</v>
      </c>
      <c r="D73" s="45">
        <v>213</v>
      </c>
      <c r="E73" s="36">
        <f t="shared" ref="E73:E101" si="21">SUM(F73:K73)</f>
        <v>6369930</v>
      </c>
      <c r="F73" s="36">
        <f t="shared" ref="F73:K73" si="22">SUM(F74:F85)</f>
        <v>5919930</v>
      </c>
      <c r="G73" s="36">
        <f t="shared" si="22"/>
        <v>0</v>
      </c>
      <c r="H73" s="36">
        <f t="shared" si="22"/>
        <v>0</v>
      </c>
      <c r="I73" s="36">
        <f t="shared" si="22"/>
        <v>450000</v>
      </c>
      <c r="J73" s="36">
        <f t="shared" si="22"/>
        <v>0</v>
      </c>
      <c r="K73" s="36">
        <f t="shared" si="22"/>
        <v>0</v>
      </c>
      <c r="L73" s="33">
        <f>ROW()</f>
        <v>73</v>
      </c>
      <c r="M73" s="229"/>
    </row>
    <row r="74" spans="1:13" ht="12" customHeight="1">
      <c r="A74" s="37" t="str">
        <f t="array" ref="A74:A85">IFERROR(INDEX(КБК!E4:E1335,SMALL(IF((($D$73=КБК!F4:F1335)*($C$73=КБК!G4:G1335)*(NOT(ISERR(SEARCH($L$1,КБК!D4:D1335))))),ROW(КБК!E4:E1335)-3,""),ROW()-$L$73)),"")</f>
        <v>Доходы 000000131.119.0</v>
      </c>
      <c r="B74" s="69" t="str">
        <f t="array" ref="B74:B85">IFERROR(INDEX(КБК!H4:H1335,SMALL(IF((($D$73=КБК!F4:F1335)*($C$73=КБК!G4:G1335)*(NOT(ISERR(SEARCH($L$1,КБК!D4:D1335))))),ROW(КБК!E4:E1335)-3,""),ROW()-$L$73)),"")</f>
        <v>1102</v>
      </c>
      <c r="C74" s="35">
        <v>119</v>
      </c>
      <c r="D74" s="45">
        <v>213</v>
      </c>
      <c r="E74" s="36">
        <f t="shared" si="21"/>
        <v>450000</v>
      </c>
      <c r="F74" s="60"/>
      <c r="G74" s="60"/>
      <c r="H74" s="60"/>
      <c r="I74" s="60">
        <v>450000</v>
      </c>
      <c r="J74" s="60"/>
      <c r="K74" s="60"/>
      <c r="L74" s="33"/>
      <c r="M74" s="229"/>
    </row>
    <row r="75" spans="1:13" ht="12" customHeight="1">
      <c r="A75" s="37" t="str">
        <v>спорт 113038759.119.0</v>
      </c>
      <c r="B75" s="69" t="str">
        <v>1102</v>
      </c>
      <c r="C75" s="35">
        <v>119</v>
      </c>
      <c r="D75" s="45">
        <v>213</v>
      </c>
      <c r="E75" s="36">
        <f t="shared" si="21"/>
        <v>5919930</v>
      </c>
      <c r="F75" s="60">
        <v>5919930</v>
      </c>
      <c r="G75" s="60"/>
      <c r="H75" s="60"/>
      <c r="I75" s="60"/>
      <c r="J75" s="60"/>
      <c r="K75" s="60"/>
      <c r="L75" s="33"/>
      <c r="M75" s="229"/>
    </row>
    <row r="76" spans="1:13" ht="12" customHeight="1">
      <c r="A76" s="37" t="str">
        <v>спорт з/п 11303S209.119.0</v>
      </c>
      <c r="B76" s="69" t="str">
        <v>1102</v>
      </c>
      <c r="C76" s="35">
        <v>119</v>
      </c>
      <c r="D76" s="45">
        <v>213</v>
      </c>
      <c r="E76" s="36">
        <f t="shared" si="21"/>
        <v>0</v>
      </c>
      <c r="F76" s="60"/>
      <c r="G76" s="60"/>
      <c r="H76" s="60"/>
      <c r="I76" s="60"/>
      <c r="J76" s="60"/>
      <c r="K76" s="60"/>
      <c r="L76" s="33"/>
      <c r="M76" s="229"/>
    </row>
    <row r="77" spans="1:13" ht="12" customHeight="1">
      <c r="A77" s="37" t="str">
        <v>спорт мин.з/п 11303S219.119.0</v>
      </c>
      <c r="B77" s="69" t="str">
        <v>1102</v>
      </c>
      <c r="C77" s="35">
        <v>119</v>
      </c>
      <c r="D77" s="45">
        <v>213</v>
      </c>
      <c r="E77" s="36">
        <f t="shared" si="21"/>
        <v>0</v>
      </c>
      <c r="F77" s="60"/>
      <c r="G77" s="60"/>
      <c r="H77" s="60"/>
      <c r="I77" s="60"/>
      <c r="J77" s="60"/>
      <c r="K77" s="60"/>
      <c r="L77" s="33"/>
      <c r="M77" s="229"/>
    </row>
    <row r="78" spans="1:13" ht="12" customHeight="1">
      <c r="A78" s="37" t="str">
        <v/>
      </c>
      <c r="B78" s="69" t="str">
        <v/>
      </c>
      <c r="C78" s="35">
        <v>119</v>
      </c>
      <c r="D78" s="45">
        <v>213</v>
      </c>
      <c r="E78" s="36">
        <f t="shared" si="21"/>
        <v>0</v>
      </c>
      <c r="F78" s="60"/>
      <c r="G78" s="60"/>
      <c r="H78" s="60"/>
      <c r="I78" s="60"/>
      <c r="J78" s="60"/>
      <c r="K78" s="60"/>
      <c r="L78" s="33"/>
      <c r="M78" s="229"/>
    </row>
    <row r="79" spans="1:13" ht="12" customHeight="1">
      <c r="A79" s="37" t="str">
        <v/>
      </c>
      <c r="B79" s="69" t="str">
        <v/>
      </c>
      <c r="C79" s="35">
        <v>119</v>
      </c>
      <c r="D79" s="45">
        <v>213</v>
      </c>
      <c r="E79" s="36">
        <f t="shared" si="21"/>
        <v>0</v>
      </c>
      <c r="F79" s="60"/>
      <c r="G79" s="60"/>
      <c r="H79" s="60"/>
      <c r="I79" s="60"/>
      <c r="J79" s="60"/>
      <c r="K79" s="60"/>
      <c r="L79" s="33"/>
      <c r="M79" s="229"/>
    </row>
    <row r="80" spans="1:13" ht="12" customHeight="1">
      <c r="A80" s="37" t="str">
        <v/>
      </c>
      <c r="B80" s="69" t="str">
        <v/>
      </c>
      <c r="C80" s="35">
        <v>119</v>
      </c>
      <c r="D80" s="45">
        <v>213</v>
      </c>
      <c r="E80" s="36">
        <f t="shared" si="21"/>
        <v>0</v>
      </c>
      <c r="F80" s="60"/>
      <c r="G80" s="60"/>
      <c r="H80" s="60"/>
      <c r="I80" s="60"/>
      <c r="J80" s="60"/>
      <c r="K80" s="60"/>
      <c r="L80" s="33"/>
      <c r="M80" s="229"/>
    </row>
    <row r="81" spans="1:13" ht="12" customHeight="1">
      <c r="A81" s="37" t="str">
        <v/>
      </c>
      <c r="B81" s="69" t="str">
        <v/>
      </c>
      <c r="C81" s="35">
        <v>119</v>
      </c>
      <c r="D81" s="45">
        <v>213</v>
      </c>
      <c r="E81" s="36">
        <f t="shared" si="21"/>
        <v>0</v>
      </c>
      <c r="F81" s="60"/>
      <c r="G81" s="60"/>
      <c r="H81" s="60"/>
      <c r="I81" s="60"/>
      <c r="J81" s="60"/>
      <c r="K81" s="60"/>
      <c r="L81" s="33"/>
      <c r="M81" s="229"/>
    </row>
    <row r="82" spans="1:13" ht="12" customHeight="1">
      <c r="A82" s="37" t="str">
        <v/>
      </c>
      <c r="B82" s="69" t="str">
        <v/>
      </c>
      <c r="C82" s="35">
        <v>119</v>
      </c>
      <c r="D82" s="45">
        <v>213</v>
      </c>
      <c r="E82" s="36">
        <f t="shared" si="21"/>
        <v>0</v>
      </c>
      <c r="F82" s="60"/>
      <c r="G82" s="60"/>
      <c r="H82" s="60"/>
      <c r="I82" s="60"/>
      <c r="J82" s="60"/>
      <c r="K82" s="60"/>
      <c r="L82" s="33"/>
      <c r="M82" s="229"/>
    </row>
    <row r="83" spans="1:13" ht="12" customHeight="1">
      <c r="A83" s="37" t="str">
        <v/>
      </c>
      <c r="B83" s="69" t="str">
        <v/>
      </c>
      <c r="C83" s="35">
        <v>119</v>
      </c>
      <c r="D83" s="45">
        <v>213</v>
      </c>
      <c r="E83" s="36">
        <f t="shared" si="21"/>
        <v>0</v>
      </c>
      <c r="F83" s="60"/>
      <c r="G83" s="60"/>
      <c r="H83" s="60"/>
      <c r="I83" s="60"/>
      <c r="J83" s="60"/>
      <c r="K83" s="60"/>
      <c r="L83" s="33"/>
      <c r="M83" s="229"/>
    </row>
    <row r="84" spans="1:13" ht="12" customHeight="1">
      <c r="A84" s="37" t="str">
        <v/>
      </c>
      <c r="B84" s="69" t="str">
        <v/>
      </c>
      <c r="C84" s="35">
        <v>119</v>
      </c>
      <c r="D84" s="45">
        <v>213</v>
      </c>
      <c r="E84" s="36">
        <f t="shared" si="21"/>
        <v>0</v>
      </c>
      <c r="F84" s="60"/>
      <c r="G84" s="60"/>
      <c r="H84" s="60"/>
      <c r="I84" s="60"/>
      <c r="J84" s="60"/>
      <c r="K84" s="60"/>
      <c r="L84" s="33"/>
      <c r="M84" s="229"/>
    </row>
    <row r="85" spans="1:13" ht="12" customHeight="1">
      <c r="A85" s="37" t="str">
        <v/>
      </c>
      <c r="B85" s="69" t="str">
        <v/>
      </c>
      <c r="C85" s="35">
        <v>119</v>
      </c>
      <c r="D85" s="45">
        <v>213</v>
      </c>
      <c r="E85" s="36">
        <f t="shared" si="21"/>
        <v>0</v>
      </c>
      <c r="F85" s="60"/>
      <c r="G85" s="60"/>
      <c r="H85" s="60"/>
      <c r="I85" s="60"/>
      <c r="J85" s="60"/>
      <c r="K85" s="60"/>
      <c r="L85" s="33"/>
      <c r="M85" s="229"/>
    </row>
    <row r="86" spans="1:13" ht="12" customHeight="1">
      <c r="A86" s="148" t="s">
        <v>955</v>
      </c>
      <c r="B86" s="69" t="s">
        <v>670</v>
      </c>
      <c r="C86" s="35">
        <v>321</v>
      </c>
      <c r="D86" s="45">
        <v>263</v>
      </c>
      <c r="E86" s="36">
        <f t="shared" ref="E86:E88" si="23">SUM(F86:K86)</f>
        <v>0</v>
      </c>
      <c r="F86" s="36">
        <f>SUM(F87:F88)</f>
        <v>0</v>
      </c>
      <c r="G86" s="36">
        <f t="shared" ref="G86:K86" si="24">SUM(G87:G88)</f>
        <v>0</v>
      </c>
      <c r="H86" s="36">
        <f t="shared" si="24"/>
        <v>0</v>
      </c>
      <c r="I86" s="36">
        <f t="shared" si="24"/>
        <v>0</v>
      </c>
      <c r="J86" s="36">
        <f t="shared" si="24"/>
        <v>0</v>
      </c>
      <c r="K86" s="36">
        <f t="shared" si="24"/>
        <v>0</v>
      </c>
      <c r="L86" s="33">
        <f>ROW()</f>
        <v>86</v>
      </c>
      <c r="M86" s="229"/>
    </row>
    <row r="87" spans="1:13" ht="12" customHeight="1">
      <c r="A87" s="37" t="str">
        <f t="array" ref="A87:A88">IFERROR(INDEX(КБК!E4:E1335,SMALL(IF((($D$86=КБК!F4:F1335)*($C$86=КБК!G4:G1335)*(NOT(ISERR(SEARCH($L$1,КБК!D4:D1335))))),ROW(КБК!E4:E1335)-3,""),ROW()-$L$86)),"")</f>
        <v/>
      </c>
      <c r="B87" s="69" t="str">
        <f t="array" ref="B87:B88">IFERROR(INDEX(КБК!H4:H1335,SMALL(IF((($D$86=КБК!F4:F1335)*($C$86=КБК!G4:G1335)*(NOT(ISERR(SEARCH($L$1,КБК!D4:D1335))))),ROW(КБК!E4:E1335)-3,""),ROW()-$L$86)),"")</f>
        <v/>
      </c>
      <c r="C87" s="35">
        <v>321</v>
      </c>
      <c r="D87" s="45">
        <v>263</v>
      </c>
      <c r="E87" s="36">
        <f t="shared" si="23"/>
        <v>0</v>
      </c>
      <c r="F87" s="60"/>
      <c r="G87" s="60"/>
      <c r="H87" s="60"/>
      <c r="I87" s="60"/>
      <c r="J87" s="60"/>
      <c r="K87" s="60"/>
      <c r="L87" s="33"/>
      <c r="M87" s="229"/>
    </row>
    <row r="88" spans="1:13" ht="12" customHeight="1">
      <c r="A88" s="37" t="str">
        <v/>
      </c>
      <c r="B88" s="69" t="str">
        <v/>
      </c>
      <c r="C88" s="35">
        <v>321</v>
      </c>
      <c r="D88" s="45">
        <v>263</v>
      </c>
      <c r="E88" s="36">
        <f t="shared" si="23"/>
        <v>0</v>
      </c>
      <c r="F88" s="60"/>
      <c r="G88" s="60"/>
      <c r="H88" s="60"/>
      <c r="I88" s="60"/>
      <c r="J88" s="60"/>
      <c r="K88" s="60"/>
      <c r="L88" s="33"/>
      <c r="M88" s="229"/>
    </row>
    <row r="89" spans="1:13" ht="12" customHeight="1">
      <c r="A89" s="34" t="s">
        <v>297</v>
      </c>
      <c r="B89" s="69" t="s">
        <v>670</v>
      </c>
      <c r="C89" s="35">
        <v>0</v>
      </c>
      <c r="D89" s="45">
        <v>0</v>
      </c>
      <c r="E89" s="36">
        <f t="shared" si="21"/>
        <v>69000</v>
      </c>
      <c r="F89" s="36">
        <f t="shared" ref="F89:K89" si="25">F96+F102+F108+F93+F115+F120+F123+F90</f>
        <v>63000</v>
      </c>
      <c r="G89" s="36">
        <f t="shared" si="25"/>
        <v>0</v>
      </c>
      <c r="H89" s="36">
        <f t="shared" si="25"/>
        <v>0</v>
      </c>
      <c r="I89" s="36">
        <f t="shared" si="25"/>
        <v>6000</v>
      </c>
      <c r="J89" s="36">
        <f t="shared" si="25"/>
        <v>0</v>
      </c>
      <c r="K89" s="36">
        <f t="shared" si="25"/>
        <v>0</v>
      </c>
      <c r="L89" s="33"/>
      <c r="M89" s="229"/>
    </row>
    <row r="90" spans="1:13" ht="12" customHeight="1">
      <c r="A90" s="34" t="s">
        <v>844</v>
      </c>
      <c r="B90" s="69" t="s">
        <v>670</v>
      </c>
      <c r="C90" s="35">
        <v>831</v>
      </c>
      <c r="D90" s="45">
        <v>293</v>
      </c>
      <c r="E90" s="36">
        <f t="shared" si="21"/>
        <v>0</v>
      </c>
      <c r="F90" s="36">
        <f>SUM(F91:F92)</f>
        <v>0</v>
      </c>
      <c r="G90" s="36">
        <f t="shared" ref="G90:K90" si="26">SUM(G91:G92)</f>
        <v>0</v>
      </c>
      <c r="H90" s="36">
        <f t="shared" si="26"/>
        <v>0</v>
      </c>
      <c r="I90" s="36">
        <f t="shared" si="26"/>
        <v>0</v>
      </c>
      <c r="J90" s="36">
        <f t="shared" si="26"/>
        <v>0</v>
      </c>
      <c r="K90" s="36">
        <f t="shared" si="26"/>
        <v>0</v>
      </c>
      <c r="L90" s="33">
        <f>ROW()</f>
        <v>90</v>
      </c>
      <c r="M90" s="229"/>
    </row>
    <row r="91" spans="1:13" ht="12" customHeight="1">
      <c r="A91" s="37" t="str">
        <f t="array" ref="A91:A92">IFERROR(INDEX(КБК!E4:E1335,SMALL(IF((($D$90=КБК!F4:F1335)*($C$90=КБК!G4:G1335)*(NOT(ISERR(SEARCH($L$1,КБК!D4:D1335))))),ROW(КБК!E4:E1335)-3,""),ROW()-$L$90)),"")</f>
        <v/>
      </c>
      <c r="B91" s="69" t="str">
        <f t="array" ref="B91:B92">IFERROR(INDEX(КБК!H4:H1335,SMALL(IF((($D$90=КБК!F4:F1335)*($C$90=КБК!G4:G1335)*(NOT(ISERR(SEARCH($L$1,КБК!D4:D1335))))),ROW(КБК!E4:E1335)-3,""),ROW()-$L$90)),"")</f>
        <v/>
      </c>
      <c r="C91" s="35">
        <v>831</v>
      </c>
      <c r="D91" s="45">
        <v>293</v>
      </c>
      <c r="E91" s="36">
        <f t="shared" si="21"/>
        <v>0</v>
      </c>
      <c r="F91" s="60"/>
      <c r="G91" s="60"/>
      <c r="H91" s="60"/>
      <c r="I91" s="60"/>
      <c r="J91" s="60"/>
      <c r="K91" s="60"/>
      <c r="L91" s="33"/>
      <c r="M91" s="229"/>
    </row>
    <row r="92" spans="1:13" ht="12" customHeight="1">
      <c r="A92" s="37" t="str">
        <v/>
      </c>
      <c r="B92" s="69" t="str">
        <v/>
      </c>
      <c r="C92" s="35">
        <v>831</v>
      </c>
      <c r="D92" s="45">
        <v>293</v>
      </c>
      <c r="E92" s="36">
        <f t="shared" si="21"/>
        <v>0</v>
      </c>
      <c r="F92" s="60"/>
      <c r="G92" s="60"/>
      <c r="H92" s="60"/>
      <c r="I92" s="60"/>
      <c r="J92" s="60"/>
      <c r="K92" s="60"/>
      <c r="L92" s="33"/>
      <c r="M92" s="229"/>
    </row>
    <row r="93" spans="1:13" ht="12" customHeight="1">
      <c r="A93" s="34" t="s">
        <v>613</v>
      </c>
      <c r="B93" s="69" t="s">
        <v>670</v>
      </c>
      <c r="C93" s="35">
        <v>831</v>
      </c>
      <c r="D93" s="45">
        <v>296</v>
      </c>
      <c r="E93" s="36">
        <f t="shared" si="21"/>
        <v>0</v>
      </c>
      <c r="F93" s="36">
        <f t="shared" ref="F93:K93" si="27">SUM(F94:F95)</f>
        <v>0</v>
      </c>
      <c r="G93" s="36">
        <f t="shared" si="27"/>
        <v>0</v>
      </c>
      <c r="H93" s="36">
        <f t="shared" si="27"/>
        <v>0</v>
      </c>
      <c r="I93" s="36">
        <f t="shared" si="27"/>
        <v>0</v>
      </c>
      <c r="J93" s="36">
        <f t="shared" si="27"/>
        <v>0</v>
      </c>
      <c r="K93" s="36">
        <f t="shared" si="27"/>
        <v>0</v>
      </c>
      <c r="L93" s="33">
        <f>ROW()</f>
        <v>93</v>
      </c>
      <c r="M93" s="229"/>
    </row>
    <row r="94" spans="1:13" ht="12" customHeight="1">
      <c r="A94" s="37" t="str">
        <f t="array" ref="A94:A95">IFERROR(INDEX(КБК!E4:E1335,SMALL(IF((($D$93=КБК!F4:F1335)*($C$93=КБК!G4:G1335)*(NOT(ISERR(SEARCH($L$1,КБК!D4:D1335))))),ROW(КБК!E4:E1335)-3,""),ROW()-$L$93)),"")</f>
        <v/>
      </c>
      <c r="B94" s="69" t="str">
        <f t="array" ref="B94:B95">IFERROR(INDEX(КБК!H4:H1335,SMALL(IF((($D$93=КБК!F4:F1335)*($C$93=КБК!G4:G1335)*(NOT(ISERR(SEARCH($L$1,КБК!D4:D1335))))),ROW(КБК!E4:E1335)-3,""),ROW()-$L$93)),"")</f>
        <v/>
      </c>
      <c r="C94" s="35">
        <v>831</v>
      </c>
      <c r="D94" s="45">
        <v>296</v>
      </c>
      <c r="E94" s="36">
        <f t="shared" si="21"/>
        <v>0</v>
      </c>
      <c r="F94" s="60"/>
      <c r="G94" s="60"/>
      <c r="H94" s="60"/>
      <c r="I94" s="60"/>
      <c r="J94" s="60"/>
      <c r="K94" s="60"/>
      <c r="L94" s="33"/>
      <c r="M94" s="229"/>
    </row>
    <row r="95" spans="1:13" ht="12" customHeight="1">
      <c r="A95" s="37" t="str">
        <v/>
      </c>
      <c r="B95" s="69" t="str">
        <v/>
      </c>
      <c r="C95" s="35">
        <v>831</v>
      </c>
      <c r="D95" s="45">
        <v>296</v>
      </c>
      <c r="E95" s="36">
        <f t="shared" si="21"/>
        <v>0</v>
      </c>
      <c r="F95" s="60"/>
      <c r="G95" s="60"/>
      <c r="H95" s="60"/>
      <c r="I95" s="60"/>
      <c r="J95" s="60"/>
      <c r="K95" s="60"/>
      <c r="L95" s="33"/>
      <c r="M95" s="229"/>
    </row>
    <row r="96" spans="1:13" ht="12" customHeight="1">
      <c r="A96" s="34" t="s">
        <v>310</v>
      </c>
      <c r="B96" s="69" t="s">
        <v>670</v>
      </c>
      <c r="C96" s="35">
        <v>851</v>
      </c>
      <c r="D96" s="45">
        <v>291</v>
      </c>
      <c r="E96" s="36">
        <f t="shared" si="21"/>
        <v>0</v>
      </c>
      <c r="F96" s="36">
        <f t="shared" ref="F96:K96" si="28">SUM(F97:F101)</f>
        <v>0</v>
      </c>
      <c r="G96" s="36">
        <f t="shared" si="28"/>
        <v>0</v>
      </c>
      <c r="H96" s="36">
        <f t="shared" si="28"/>
        <v>0</v>
      </c>
      <c r="I96" s="36">
        <f t="shared" si="28"/>
        <v>0</v>
      </c>
      <c r="J96" s="36">
        <f t="shared" si="28"/>
        <v>0</v>
      </c>
      <c r="K96" s="36">
        <f t="shared" si="28"/>
        <v>0</v>
      </c>
      <c r="L96" s="33">
        <f>ROW()</f>
        <v>96</v>
      </c>
      <c r="M96" s="229"/>
    </row>
    <row r="97" spans="1:13" ht="12" customHeight="1">
      <c r="A97" s="37" t="str">
        <f t="array" ref="A97:A101">IFERROR(INDEX(КБК!E4:E1335,SMALL(IF((($D$96=КБК!F4:F1335)*($C$96=КБК!G4:G1335)*(NOT(ISERR(SEARCH($L$1,КБК!D4:D1335))))),ROW(КБК!E4:E1335)-3,""),ROW()-$L$96)),"")</f>
        <v>спорт 113038759.851.0</v>
      </c>
      <c r="B97" s="69" t="str">
        <f t="array" ref="B97:B101">IFERROR(INDEX(КБК!H4:H1335,SMALL(IF((($D$96=КБК!F4:F1335)*($C$96=КБК!G4:G1335)*(NOT(ISERR(SEARCH($L$1,КБК!D4:D1335))))),ROW(КБК!E4:E1335)-3,""),ROW()-$L$96)),"")</f>
        <v>1102</v>
      </c>
      <c r="C97" s="35">
        <v>851</v>
      </c>
      <c r="D97" s="45">
        <v>291</v>
      </c>
      <c r="E97" s="36">
        <f t="shared" si="21"/>
        <v>0</v>
      </c>
      <c r="F97" s="60"/>
      <c r="G97" s="60"/>
      <c r="H97" s="60"/>
      <c r="I97" s="60"/>
      <c r="J97" s="60"/>
      <c r="K97" s="60"/>
      <c r="L97" s="33"/>
      <c r="M97" s="229"/>
    </row>
    <row r="98" spans="1:13" ht="12" customHeight="1">
      <c r="A98" s="37" t="str">
        <v/>
      </c>
      <c r="B98" s="69" t="str">
        <v/>
      </c>
      <c r="C98" s="35">
        <v>851</v>
      </c>
      <c r="D98" s="45">
        <v>291</v>
      </c>
      <c r="E98" s="36">
        <f t="shared" si="21"/>
        <v>0</v>
      </c>
      <c r="F98" s="60"/>
      <c r="G98" s="60"/>
      <c r="H98" s="60"/>
      <c r="I98" s="60"/>
      <c r="J98" s="60"/>
      <c r="K98" s="60"/>
      <c r="L98" s="33"/>
      <c r="M98" s="229"/>
    </row>
    <row r="99" spans="1:13" ht="12" customHeight="1">
      <c r="A99" s="37" t="str">
        <v/>
      </c>
      <c r="B99" s="69" t="str">
        <v/>
      </c>
      <c r="C99" s="35">
        <v>851</v>
      </c>
      <c r="D99" s="45">
        <v>291</v>
      </c>
      <c r="E99" s="36">
        <f t="shared" si="21"/>
        <v>0</v>
      </c>
      <c r="F99" s="60"/>
      <c r="G99" s="60"/>
      <c r="H99" s="60"/>
      <c r="I99" s="60"/>
      <c r="J99" s="60"/>
      <c r="K99" s="60"/>
      <c r="L99" s="33"/>
      <c r="M99" s="229"/>
    </row>
    <row r="100" spans="1:13" ht="12" customHeight="1">
      <c r="A100" s="37" t="str">
        <v/>
      </c>
      <c r="B100" s="69" t="str">
        <v/>
      </c>
      <c r="C100" s="35">
        <v>851</v>
      </c>
      <c r="D100" s="45">
        <v>291</v>
      </c>
      <c r="E100" s="36">
        <f t="shared" si="21"/>
        <v>0</v>
      </c>
      <c r="F100" s="60"/>
      <c r="G100" s="60"/>
      <c r="H100" s="60"/>
      <c r="I100" s="60"/>
      <c r="J100" s="60"/>
      <c r="K100" s="60"/>
      <c r="L100" s="33"/>
      <c r="M100" s="229"/>
    </row>
    <row r="101" spans="1:13" ht="12" customHeight="1">
      <c r="A101" s="37" t="str">
        <v/>
      </c>
      <c r="B101" s="69" t="str">
        <v/>
      </c>
      <c r="C101" s="35">
        <v>851</v>
      </c>
      <c r="D101" s="45">
        <v>291</v>
      </c>
      <c r="E101" s="36">
        <f t="shared" si="21"/>
        <v>0</v>
      </c>
      <c r="F101" s="60"/>
      <c r="G101" s="60"/>
      <c r="H101" s="60"/>
      <c r="I101" s="60"/>
      <c r="J101" s="60"/>
      <c r="K101" s="60"/>
      <c r="L101" s="33"/>
      <c r="M101" s="229"/>
    </row>
    <row r="102" spans="1:13" ht="12" customHeight="1">
      <c r="A102" s="34" t="s">
        <v>311</v>
      </c>
      <c r="B102" s="69" t="s">
        <v>670</v>
      </c>
      <c r="C102" s="35">
        <v>852</v>
      </c>
      <c r="D102" s="45">
        <v>291</v>
      </c>
      <c r="E102" s="36">
        <f>SUM(F102:K102)</f>
        <v>5000</v>
      </c>
      <c r="F102" s="36">
        <f t="shared" ref="F102:K102" si="29">SUM(F103:F107)</f>
        <v>0</v>
      </c>
      <c r="G102" s="36">
        <f t="shared" si="29"/>
        <v>0</v>
      </c>
      <c r="H102" s="36">
        <f t="shared" si="29"/>
        <v>0</v>
      </c>
      <c r="I102" s="36">
        <f t="shared" si="29"/>
        <v>5000</v>
      </c>
      <c r="J102" s="36">
        <f t="shared" si="29"/>
        <v>0</v>
      </c>
      <c r="K102" s="36">
        <f t="shared" si="29"/>
        <v>0</v>
      </c>
      <c r="L102" s="33">
        <f>ROW()</f>
        <v>102</v>
      </c>
      <c r="M102" s="229"/>
    </row>
    <row r="103" spans="1:13" ht="12" customHeight="1">
      <c r="A103" s="37" t="str">
        <f t="array" ref="A103:A107">IFERROR(INDEX(КБК!E4:E1335,SMALL(IF((($D$102=КБК!F4:F1335)*($C$102=КБК!G4:G1335)*(NOT(ISERR(SEARCH($L$1,КБК!D4:D1335))))),ROW(КБК!E4:E1335)-3,""),ROW()-$L$102)),"")</f>
        <v>Доходы 000000131.852.0</v>
      </c>
      <c r="B103" s="69" t="str">
        <f t="array" ref="B103:B107">IFERROR(INDEX(КБК!H4:H1335,SMALL(IF((($D$102=КБК!F4:F1335)*($C$102=КБК!G4:G1335)*(NOT(ISERR(SEARCH($L$1,КБК!D4:D1335))))),ROW(КБК!E4:E1335)-3,""),ROW()-$L$102)),"")</f>
        <v>1102</v>
      </c>
      <c r="C103" s="35">
        <v>852</v>
      </c>
      <c r="D103" s="45">
        <v>291</v>
      </c>
      <c r="E103" s="36">
        <f t="shared" ref="E103:E129" si="30">SUM(F103:K103)</f>
        <v>5000</v>
      </c>
      <c r="F103" s="231"/>
      <c r="G103" s="60"/>
      <c r="H103" s="60"/>
      <c r="I103" s="60">
        <v>5000</v>
      </c>
      <c r="J103" s="60"/>
      <c r="K103" s="60"/>
      <c r="L103" s="33"/>
      <c r="M103" s="229"/>
    </row>
    <row r="104" spans="1:13" ht="12" customHeight="1">
      <c r="A104" s="37" t="str">
        <v/>
      </c>
      <c r="B104" s="69" t="str">
        <v/>
      </c>
      <c r="C104" s="35">
        <v>852</v>
      </c>
      <c r="D104" s="45">
        <v>291</v>
      </c>
      <c r="E104" s="36">
        <f t="shared" si="30"/>
        <v>0</v>
      </c>
      <c r="F104" s="231"/>
      <c r="G104" s="60"/>
      <c r="H104" s="60"/>
      <c r="I104" s="60"/>
      <c r="J104" s="60"/>
      <c r="K104" s="60"/>
      <c r="L104" s="33"/>
      <c r="M104" s="229"/>
    </row>
    <row r="105" spans="1:13" ht="12" customHeight="1">
      <c r="A105" s="37" t="str">
        <v/>
      </c>
      <c r="B105" s="69" t="str">
        <v/>
      </c>
      <c r="C105" s="35">
        <v>852</v>
      </c>
      <c r="D105" s="45">
        <v>291</v>
      </c>
      <c r="E105" s="36">
        <f t="shared" si="30"/>
        <v>0</v>
      </c>
      <c r="F105" s="231"/>
      <c r="G105" s="60"/>
      <c r="H105" s="60"/>
      <c r="I105" s="60"/>
      <c r="J105" s="60"/>
      <c r="K105" s="60"/>
      <c r="L105" s="33"/>
      <c r="M105" s="229"/>
    </row>
    <row r="106" spans="1:13" ht="12" customHeight="1">
      <c r="A106" s="37" t="str">
        <v/>
      </c>
      <c r="B106" s="69" t="str">
        <v/>
      </c>
      <c r="C106" s="35">
        <v>852</v>
      </c>
      <c r="D106" s="45">
        <v>291</v>
      </c>
      <c r="E106" s="36">
        <f t="shared" si="30"/>
        <v>0</v>
      </c>
      <c r="F106" s="231"/>
      <c r="G106" s="60"/>
      <c r="H106" s="60"/>
      <c r="I106" s="60"/>
      <c r="J106" s="60"/>
      <c r="K106" s="60"/>
      <c r="L106" s="33"/>
      <c r="M106" s="229"/>
    </row>
    <row r="107" spans="1:13" ht="12" customHeight="1">
      <c r="A107" s="37" t="str">
        <v/>
      </c>
      <c r="B107" s="69" t="str">
        <v/>
      </c>
      <c r="C107" s="35">
        <v>852</v>
      </c>
      <c r="D107" s="45">
        <v>291</v>
      </c>
      <c r="E107" s="36">
        <f t="shared" si="30"/>
        <v>0</v>
      </c>
      <c r="F107" s="231"/>
      <c r="G107" s="60"/>
      <c r="H107" s="60"/>
      <c r="I107" s="60"/>
      <c r="J107" s="60"/>
      <c r="K107" s="60"/>
      <c r="L107" s="33"/>
      <c r="M107" s="229"/>
    </row>
    <row r="108" spans="1:13" ht="12" customHeight="1">
      <c r="A108" s="34" t="s">
        <v>312</v>
      </c>
      <c r="B108" s="69" t="s">
        <v>670</v>
      </c>
      <c r="C108" s="35">
        <v>853</v>
      </c>
      <c r="D108" s="45">
        <v>291</v>
      </c>
      <c r="E108" s="36">
        <f t="shared" si="30"/>
        <v>63000</v>
      </c>
      <c r="F108" s="36">
        <f t="shared" ref="F108:K108" si="31">SUM(F109:F114)</f>
        <v>63000</v>
      </c>
      <c r="G108" s="36">
        <f t="shared" si="31"/>
        <v>0</v>
      </c>
      <c r="H108" s="36">
        <f t="shared" si="31"/>
        <v>0</v>
      </c>
      <c r="I108" s="36">
        <f t="shared" si="31"/>
        <v>0</v>
      </c>
      <c r="J108" s="36">
        <f t="shared" si="31"/>
        <v>0</v>
      </c>
      <c r="K108" s="36">
        <f t="shared" si="31"/>
        <v>0</v>
      </c>
      <c r="L108" s="33">
        <f>ROW()</f>
        <v>108</v>
      </c>
      <c r="M108" s="229"/>
    </row>
    <row r="109" spans="1:13" ht="12" customHeight="1">
      <c r="A109" s="37" t="str">
        <f t="array" ref="A109:A114">IFERROR(INDEX(КБК!E4:E1332,SMALL(IF((($D$108=КБК!F4:F1335)*($C$108=КБК!G4:G1335)*(NOT(ISERR(SEARCH($L$1,КБК!D4:D1335))))),ROW(КБК!E4:E1335)-3,""),ROW()-$L$108)),"")</f>
        <v>спорт 113038759.853.0</v>
      </c>
      <c r="B109" s="69" t="str">
        <f t="array" ref="B109:B114">IFERROR(INDEX(КБК!H4:H1335,SMALL(IF((($D$108=КБК!F4:F1335)*($C$108=КБК!G4:G1335)*(NOT(ISERR(SEARCH($L$1,КБК!D4:D1335))))),ROW(КБК!E4:E1335)-3,""),ROW()-$L$108)),"")</f>
        <v>1102</v>
      </c>
      <c r="C109" s="35">
        <v>853</v>
      </c>
      <c r="D109" s="45">
        <v>291</v>
      </c>
      <c r="E109" s="36">
        <f t="shared" si="30"/>
        <v>63000</v>
      </c>
      <c r="F109" s="60">
        <v>63000</v>
      </c>
      <c r="G109" s="60"/>
      <c r="H109" s="60"/>
      <c r="I109" s="60"/>
      <c r="J109" s="60"/>
      <c r="K109" s="60"/>
      <c r="L109" s="33"/>
      <c r="M109" s="229"/>
    </row>
    <row r="110" spans="1:13" ht="12" customHeight="1">
      <c r="A110" s="37" t="str">
        <v/>
      </c>
      <c r="B110" s="69" t="str">
        <v/>
      </c>
      <c r="C110" s="35">
        <v>853</v>
      </c>
      <c r="D110" s="45">
        <v>291</v>
      </c>
      <c r="E110" s="36">
        <f t="shared" si="30"/>
        <v>0</v>
      </c>
      <c r="F110" s="60"/>
      <c r="G110" s="60"/>
      <c r="H110" s="60"/>
      <c r="I110" s="60"/>
      <c r="J110" s="60"/>
      <c r="K110" s="60"/>
      <c r="L110" s="33"/>
      <c r="M110" s="229"/>
    </row>
    <row r="111" spans="1:13" ht="12" customHeight="1">
      <c r="A111" s="37" t="str">
        <v/>
      </c>
      <c r="B111" s="69" t="str">
        <v/>
      </c>
      <c r="C111" s="35">
        <v>853</v>
      </c>
      <c r="D111" s="45">
        <v>291</v>
      </c>
      <c r="E111" s="36">
        <f t="shared" si="30"/>
        <v>0</v>
      </c>
      <c r="F111" s="60"/>
      <c r="G111" s="60"/>
      <c r="H111" s="60"/>
      <c r="I111" s="60"/>
      <c r="J111" s="60"/>
      <c r="K111" s="60"/>
      <c r="L111" s="33"/>
      <c r="M111" s="229"/>
    </row>
    <row r="112" spans="1:13" ht="12" customHeight="1">
      <c r="A112" s="37" t="str">
        <v/>
      </c>
      <c r="B112" s="69" t="str">
        <v/>
      </c>
      <c r="C112" s="35">
        <v>853</v>
      </c>
      <c r="D112" s="45">
        <v>291</v>
      </c>
      <c r="E112" s="36">
        <f t="shared" si="30"/>
        <v>0</v>
      </c>
      <c r="F112" s="60"/>
      <c r="G112" s="60"/>
      <c r="H112" s="60"/>
      <c r="I112" s="60"/>
      <c r="J112" s="60"/>
      <c r="K112" s="60"/>
      <c r="L112" s="33"/>
      <c r="M112" s="229"/>
    </row>
    <row r="113" spans="1:13" ht="12" customHeight="1">
      <c r="A113" s="37" t="str">
        <v/>
      </c>
      <c r="B113" s="69" t="str">
        <v/>
      </c>
      <c r="C113" s="35">
        <v>853</v>
      </c>
      <c r="D113" s="45">
        <v>291</v>
      </c>
      <c r="E113" s="36">
        <f t="shared" si="30"/>
        <v>0</v>
      </c>
      <c r="F113" s="60"/>
      <c r="G113" s="60"/>
      <c r="H113" s="60"/>
      <c r="I113" s="60"/>
      <c r="J113" s="60"/>
      <c r="K113" s="60"/>
      <c r="L113" s="33"/>
      <c r="M113" s="229"/>
    </row>
    <row r="114" spans="1:13" ht="12" customHeight="1">
      <c r="A114" s="37" t="str">
        <v/>
      </c>
      <c r="B114" s="69" t="str">
        <v/>
      </c>
      <c r="C114" s="35">
        <v>853</v>
      </c>
      <c r="D114" s="45">
        <v>291</v>
      </c>
      <c r="E114" s="36">
        <f t="shared" si="30"/>
        <v>0</v>
      </c>
      <c r="F114" s="60"/>
      <c r="G114" s="60"/>
      <c r="H114" s="60"/>
      <c r="I114" s="60"/>
      <c r="J114" s="60"/>
      <c r="K114" s="60"/>
      <c r="L114" s="33"/>
      <c r="M114" s="229"/>
    </row>
    <row r="115" spans="1:13" ht="12" customHeight="1">
      <c r="A115" s="148" t="s">
        <v>926</v>
      </c>
      <c r="B115" s="69" t="s">
        <v>670</v>
      </c>
      <c r="C115" s="35">
        <v>853</v>
      </c>
      <c r="D115" s="45">
        <v>292</v>
      </c>
      <c r="E115" s="36">
        <f t="shared" si="30"/>
        <v>1000</v>
      </c>
      <c r="F115" s="36">
        <f>SUM(F116:F119)</f>
        <v>0</v>
      </c>
      <c r="G115" s="36">
        <f t="shared" ref="G115:K115" si="32">SUM(G116:G119)</f>
        <v>0</v>
      </c>
      <c r="H115" s="36">
        <f t="shared" si="32"/>
        <v>0</v>
      </c>
      <c r="I115" s="36">
        <f t="shared" si="32"/>
        <v>1000</v>
      </c>
      <c r="J115" s="36">
        <f t="shared" si="32"/>
        <v>0</v>
      </c>
      <c r="K115" s="36">
        <f t="shared" si="32"/>
        <v>0</v>
      </c>
      <c r="L115" s="33">
        <f>ROW()</f>
        <v>115</v>
      </c>
      <c r="M115" s="229"/>
    </row>
    <row r="116" spans="1:13" ht="12" customHeight="1">
      <c r="A116" s="37" t="str">
        <f t="array" ref="A116:A119">IFERROR(INDEX(КБК!E4:E1335,SMALL(IF((($D$115=КБК!F4:F1335)*($C$115=КБК!G4:G1335)*(NOT(ISERR(SEARCH($L$1,КБК!D4:D1335))))),ROW(КБК!E4:E1335)-3,""),ROW()-$L$115)),"")</f>
        <v>Доходы 000000131.853.0</v>
      </c>
      <c r="B116" s="69" t="str">
        <f t="array" ref="B116:B119">IFERROR(INDEX(КБК!H4:H1335,SMALL(IF((($D$115=КБК!F4:F1335)*($C$115=КБК!G4:G1335)*(NOT(ISERR(SEARCH($L$1,КБК!D4:D1335))))),ROW(КБК!E4:E1335)-3,""),ROW()-$L$115)),"")</f>
        <v>1102</v>
      </c>
      <c r="C116" s="35">
        <v>853</v>
      </c>
      <c r="D116" s="45">
        <v>292</v>
      </c>
      <c r="E116" s="36">
        <f t="shared" si="30"/>
        <v>1000</v>
      </c>
      <c r="F116" s="60"/>
      <c r="G116" s="60"/>
      <c r="H116" s="60"/>
      <c r="I116" s="60">
        <v>1000</v>
      </c>
      <c r="J116" s="60"/>
      <c r="K116" s="60"/>
      <c r="L116" s="33"/>
      <c r="M116" s="229"/>
    </row>
    <row r="117" spans="1:13" ht="12" customHeight="1">
      <c r="A117" s="37" t="str">
        <v/>
      </c>
      <c r="B117" s="69" t="str">
        <v/>
      </c>
      <c r="C117" s="35">
        <v>853</v>
      </c>
      <c r="D117" s="45">
        <v>292</v>
      </c>
      <c r="E117" s="36">
        <f t="shared" si="30"/>
        <v>0</v>
      </c>
      <c r="F117" s="60"/>
      <c r="G117" s="60"/>
      <c r="H117" s="60"/>
      <c r="I117" s="60"/>
      <c r="J117" s="60"/>
      <c r="K117" s="60"/>
      <c r="L117" s="33"/>
      <c r="M117" s="229"/>
    </row>
    <row r="118" spans="1:13" ht="12" customHeight="1">
      <c r="A118" s="37" t="str">
        <v/>
      </c>
      <c r="B118" s="69" t="str">
        <v/>
      </c>
      <c r="C118" s="35">
        <v>853</v>
      </c>
      <c r="D118" s="45">
        <v>292</v>
      </c>
      <c r="E118" s="36">
        <f t="shared" si="30"/>
        <v>0</v>
      </c>
      <c r="F118" s="60"/>
      <c r="G118" s="60"/>
      <c r="H118" s="60"/>
      <c r="I118" s="60"/>
      <c r="J118" s="60"/>
      <c r="K118" s="60"/>
      <c r="L118" s="33"/>
      <c r="M118" s="229"/>
    </row>
    <row r="119" spans="1:13" ht="12" customHeight="1">
      <c r="A119" s="37" t="str">
        <v/>
      </c>
      <c r="B119" s="69" t="str">
        <v/>
      </c>
      <c r="C119" s="35">
        <v>853</v>
      </c>
      <c r="D119" s="45">
        <v>292</v>
      </c>
      <c r="E119" s="36">
        <f t="shared" si="30"/>
        <v>0</v>
      </c>
      <c r="F119" s="60"/>
      <c r="G119" s="60"/>
      <c r="H119" s="60"/>
      <c r="I119" s="60"/>
      <c r="J119" s="60"/>
      <c r="K119" s="60"/>
      <c r="L119" s="33"/>
      <c r="M119" s="229"/>
    </row>
    <row r="120" spans="1:13" ht="12" customHeight="1">
      <c r="A120" s="148" t="s">
        <v>927</v>
      </c>
      <c r="B120" s="69" t="s">
        <v>670</v>
      </c>
      <c r="C120" s="35">
        <v>853</v>
      </c>
      <c r="D120" s="45">
        <v>293</v>
      </c>
      <c r="E120" s="36">
        <f t="shared" si="30"/>
        <v>0</v>
      </c>
      <c r="F120" s="36">
        <f>SUM(F121:F122)</f>
        <v>0</v>
      </c>
      <c r="G120" s="36">
        <f t="shared" ref="G120:K120" si="33">SUM(G121:G122)</f>
        <v>0</v>
      </c>
      <c r="H120" s="36">
        <f t="shared" si="33"/>
        <v>0</v>
      </c>
      <c r="I120" s="36">
        <f t="shared" si="33"/>
        <v>0</v>
      </c>
      <c r="J120" s="36">
        <f t="shared" si="33"/>
        <v>0</v>
      </c>
      <c r="K120" s="36">
        <f t="shared" si="33"/>
        <v>0</v>
      </c>
      <c r="L120" s="33">
        <f>ROW()</f>
        <v>120</v>
      </c>
      <c r="M120" s="229"/>
    </row>
    <row r="121" spans="1:13" ht="12" customHeight="1">
      <c r="A121" s="37" t="str">
        <f t="array" ref="A121:A122">IFERROR(INDEX(КБК!E4:E1335,SMALL(IF((($D$120=КБК!F4:F1335)*($C$120=КБК!G4:G1335)*(NOT(ISERR(SEARCH($L$1,КБК!D4:D1335))))),ROW(КБК!E4:E1335)-3,""),ROW()-$L$120)),"")</f>
        <v/>
      </c>
      <c r="B121" s="69" t="str">
        <f t="array" ref="B121:B122">IFERROR(INDEX(КБК!H4:H1335,SMALL(IF((($D$120=КБК!F4:F1335)*($C$120=КБК!G4:G1335)*(NOT(ISERR(SEARCH($L$1,КБК!D4:D1335))))),ROW(КБК!E4:E1335)-3,""),ROW()-$L$120)),"")</f>
        <v/>
      </c>
      <c r="C121" s="35">
        <v>853</v>
      </c>
      <c r="D121" s="45">
        <v>293</v>
      </c>
      <c r="E121" s="36">
        <f t="shared" si="30"/>
        <v>0</v>
      </c>
      <c r="F121" s="60"/>
      <c r="G121" s="60"/>
      <c r="H121" s="60"/>
      <c r="I121" s="60"/>
      <c r="J121" s="60"/>
      <c r="K121" s="60"/>
      <c r="L121" s="33"/>
      <c r="M121" s="229"/>
    </row>
    <row r="122" spans="1:13" ht="12" customHeight="1">
      <c r="A122" s="37" t="str">
        <v/>
      </c>
      <c r="B122" s="69" t="str">
        <v/>
      </c>
      <c r="C122" s="35">
        <v>853</v>
      </c>
      <c r="D122" s="45">
        <v>293</v>
      </c>
      <c r="E122" s="36">
        <f t="shared" si="30"/>
        <v>0</v>
      </c>
      <c r="F122" s="60"/>
      <c r="G122" s="60"/>
      <c r="H122" s="60"/>
      <c r="I122" s="60"/>
      <c r="J122" s="60"/>
      <c r="K122" s="60"/>
      <c r="L122" s="33"/>
      <c r="M122" s="229"/>
    </row>
    <row r="123" spans="1:13" ht="12" customHeight="1">
      <c r="A123" s="148" t="s">
        <v>928</v>
      </c>
      <c r="B123" s="69" t="s">
        <v>670</v>
      </c>
      <c r="C123" s="35">
        <v>853</v>
      </c>
      <c r="D123" s="45">
        <v>295</v>
      </c>
      <c r="E123" s="36">
        <f t="shared" si="30"/>
        <v>0</v>
      </c>
      <c r="F123" s="36">
        <f>SUM(F124:F125)</f>
        <v>0</v>
      </c>
      <c r="G123" s="36">
        <f t="shared" ref="G123:K123" si="34">SUM(G124:G125)</f>
        <v>0</v>
      </c>
      <c r="H123" s="36">
        <f t="shared" si="34"/>
        <v>0</v>
      </c>
      <c r="I123" s="36">
        <f t="shared" si="34"/>
        <v>0</v>
      </c>
      <c r="J123" s="36">
        <f t="shared" si="34"/>
        <v>0</v>
      </c>
      <c r="K123" s="36">
        <f t="shared" si="34"/>
        <v>0</v>
      </c>
      <c r="L123" s="33">
        <f>ROW()</f>
        <v>123</v>
      </c>
      <c r="M123" s="229"/>
    </row>
    <row r="124" spans="1:13" ht="12" customHeight="1">
      <c r="A124" s="37" t="str">
        <f t="array" ref="A124:A125">IFERROR(INDEX(КБК!E4:E1335,SMALL(IF((($D$123=КБК!F4:F1335)*($C$123=КБК!G4:G1335)*(NOT(ISERR(SEARCH($L$1,КБК!D4:D1335))))),ROW(КБК!E4:E1335)-3,""),ROW()-$L$123)),"")</f>
        <v/>
      </c>
      <c r="B124" s="69" t="str">
        <f t="array" ref="B124:B125">IFERROR(INDEX(КБК!H4:H1335,SMALL(IF((($D$123=КБК!F4:F1335)*($C$123=КБК!G4:G1335)*(NOT(ISERR(SEARCH($L$1,КБК!D4:D1335))))),ROW(КБК!E4:E1335)-3,""),ROW()-$L$123)),"")</f>
        <v/>
      </c>
      <c r="C124" s="35">
        <v>853</v>
      </c>
      <c r="D124" s="45">
        <v>295</v>
      </c>
      <c r="E124" s="36">
        <f t="shared" si="30"/>
        <v>0</v>
      </c>
      <c r="F124" s="60"/>
      <c r="G124" s="60"/>
      <c r="H124" s="60"/>
      <c r="I124" s="60"/>
      <c r="J124" s="60"/>
      <c r="K124" s="60"/>
      <c r="L124" s="33"/>
      <c r="M124" s="229"/>
    </row>
    <row r="125" spans="1:13" ht="12" customHeight="1">
      <c r="A125" s="37" t="str">
        <v/>
      </c>
      <c r="B125" s="69" t="str">
        <v/>
      </c>
      <c r="C125" s="35">
        <v>853</v>
      </c>
      <c r="D125" s="45">
        <v>295</v>
      </c>
      <c r="E125" s="36">
        <f t="shared" si="30"/>
        <v>0</v>
      </c>
      <c r="F125" s="60"/>
      <c r="G125" s="60"/>
      <c r="H125" s="60"/>
      <c r="I125" s="60"/>
      <c r="J125" s="60"/>
      <c r="K125" s="60"/>
      <c r="L125" s="33"/>
      <c r="M125" s="229"/>
    </row>
    <row r="126" spans="1:13" ht="12" customHeight="1">
      <c r="A126" s="34" t="s">
        <v>67</v>
      </c>
      <c r="B126" s="69" t="s">
        <v>670</v>
      </c>
      <c r="C126" s="35">
        <v>0</v>
      </c>
      <c r="D126" s="45">
        <v>0</v>
      </c>
      <c r="E126" s="36">
        <f t="shared" si="30"/>
        <v>0</v>
      </c>
      <c r="F126" s="36"/>
      <c r="G126" s="36"/>
      <c r="H126" s="36"/>
      <c r="I126" s="36"/>
      <c r="J126" s="36"/>
      <c r="K126" s="36"/>
      <c r="L126" s="33"/>
      <c r="M126" s="229"/>
    </row>
    <row r="127" spans="1:13" ht="27" customHeight="1">
      <c r="A127" s="34" t="s">
        <v>68</v>
      </c>
      <c r="B127" s="69" t="s">
        <v>670</v>
      </c>
      <c r="C127" s="35">
        <v>113</v>
      </c>
      <c r="D127" s="45">
        <v>296</v>
      </c>
      <c r="E127" s="36">
        <f t="shared" si="30"/>
        <v>0</v>
      </c>
      <c r="F127" s="36">
        <f t="shared" ref="F127:K127" si="35">SUM(F128:F131)</f>
        <v>0</v>
      </c>
      <c r="G127" s="36">
        <f t="shared" si="35"/>
        <v>0</v>
      </c>
      <c r="H127" s="36">
        <f t="shared" si="35"/>
        <v>0</v>
      </c>
      <c r="I127" s="36">
        <f t="shared" si="35"/>
        <v>0</v>
      </c>
      <c r="J127" s="36">
        <f t="shared" si="35"/>
        <v>0</v>
      </c>
      <c r="K127" s="36">
        <f t="shared" si="35"/>
        <v>0</v>
      </c>
      <c r="L127" s="33">
        <f>ROW()</f>
        <v>127</v>
      </c>
      <c r="M127" s="229"/>
    </row>
    <row r="128" spans="1:13" ht="12" customHeight="1">
      <c r="A128" s="37" t="str">
        <f t="array" ref="A128:A131">IFERROR(INDEX(КБК!E4:E1335,SMALL(IF((($D$127=КБК!F4:F1335)*($C$127=КБК!G4:G1335)*(NOT(ISERR(SEARCH($L$1,КБК!D4:D1335))))),ROW(КБК!E4:E1335)-3,""),ROW()-$L$127)),"")</f>
        <v/>
      </c>
      <c r="B128" s="69" t="str">
        <f t="array" ref="B128:B131">IFERROR(INDEX(КБК!H4:H1335,SMALL(IF((($D$127=КБК!F4:F1335)*($C$127=КБК!G4:G1335)*(NOT(ISERR(SEARCH($L$1,КБК!D4:D1335))))),ROW(КБК!E4:E1335)-3,""),ROW()-$L$127)),"")</f>
        <v/>
      </c>
      <c r="C128" s="35">
        <v>113</v>
      </c>
      <c r="D128" s="45">
        <v>296</v>
      </c>
      <c r="E128" s="36">
        <f t="shared" si="30"/>
        <v>0</v>
      </c>
      <c r="F128" s="60"/>
      <c r="G128" s="60"/>
      <c r="H128" s="60"/>
      <c r="I128" s="60"/>
      <c r="J128" s="60"/>
      <c r="K128" s="60"/>
      <c r="L128" s="33"/>
      <c r="M128" s="229"/>
    </row>
    <row r="129" spans="1:13" ht="12" customHeight="1">
      <c r="A129" s="37" t="str">
        <v/>
      </c>
      <c r="B129" s="69" t="str">
        <v/>
      </c>
      <c r="C129" s="35">
        <v>113</v>
      </c>
      <c r="D129" s="45">
        <v>296</v>
      </c>
      <c r="E129" s="36">
        <f t="shared" si="30"/>
        <v>0</v>
      </c>
      <c r="F129" s="60"/>
      <c r="G129" s="60"/>
      <c r="H129" s="60"/>
      <c r="I129" s="60"/>
      <c r="J129" s="60"/>
      <c r="K129" s="60"/>
      <c r="L129" s="33"/>
      <c r="M129" s="229"/>
    </row>
    <row r="130" spans="1:13" ht="12" customHeight="1">
      <c r="A130" s="37" t="str">
        <v/>
      </c>
      <c r="B130" s="69" t="str">
        <v/>
      </c>
      <c r="C130" s="35">
        <v>113</v>
      </c>
      <c r="D130" s="45">
        <v>296</v>
      </c>
      <c r="E130" s="36">
        <f t="shared" ref="E130:E131" si="36">SUM(F130:K130)</f>
        <v>0</v>
      </c>
      <c r="F130" s="60"/>
      <c r="G130" s="60"/>
      <c r="H130" s="60"/>
      <c r="I130" s="60"/>
      <c r="J130" s="60"/>
      <c r="K130" s="60"/>
      <c r="L130" s="33"/>
      <c r="M130" s="229"/>
    </row>
    <row r="131" spans="1:13" ht="12" customHeight="1">
      <c r="A131" s="37" t="str">
        <v/>
      </c>
      <c r="B131" s="69" t="str">
        <v/>
      </c>
      <c r="C131" s="35">
        <v>113</v>
      </c>
      <c r="D131" s="45">
        <v>296</v>
      </c>
      <c r="E131" s="36">
        <f t="shared" si="36"/>
        <v>0</v>
      </c>
      <c r="F131" s="60"/>
      <c r="G131" s="60"/>
      <c r="H131" s="60"/>
      <c r="I131" s="60"/>
      <c r="J131" s="60"/>
      <c r="K131" s="60"/>
      <c r="L131" s="33"/>
      <c r="M131" s="229"/>
    </row>
    <row r="132" spans="1:13" ht="12" customHeight="1">
      <c r="A132" s="34" t="s">
        <v>304</v>
      </c>
      <c r="B132" s="69" t="s">
        <v>670</v>
      </c>
      <c r="C132" s="35" t="s">
        <v>670</v>
      </c>
      <c r="D132" s="45" t="s">
        <v>670</v>
      </c>
      <c r="E132" s="36">
        <f>SUM(F132:K132)</f>
        <v>27695910</v>
      </c>
      <c r="F132" s="36">
        <f t="shared" ref="F132:K132" si="37">F133+F139+F147+F168+F173+F196+F219+F233+F255+F216+F359</f>
        <v>25917210</v>
      </c>
      <c r="G132" s="36">
        <f t="shared" si="37"/>
        <v>0</v>
      </c>
      <c r="H132" s="36">
        <f t="shared" si="37"/>
        <v>0</v>
      </c>
      <c r="I132" s="36">
        <f t="shared" si="37"/>
        <v>1778700</v>
      </c>
      <c r="J132" s="36">
        <f t="shared" si="37"/>
        <v>0</v>
      </c>
      <c r="K132" s="36">
        <f t="shared" si="37"/>
        <v>0</v>
      </c>
      <c r="L132" s="33"/>
      <c r="M132" s="229"/>
    </row>
    <row r="133" spans="1:13" ht="12" customHeight="1">
      <c r="A133" s="34" t="s">
        <v>305</v>
      </c>
      <c r="B133" s="69" t="s">
        <v>670</v>
      </c>
      <c r="C133" s="35">
        <v>244</v>
      </c>
      <c r="D133" s="45">
        <v>221</v>
      </c>
      <c r="E133" s="36">
        <f>SUM(F133:K133)</f>
        <v>82500</v>
      </c>
      <c r="F133" s="36">
        <f t="shared" ref="F133:K133" si="38">SUM(F134:F138)</f>
        <v>77500</v>
      </c>
      <c r="G133" s="36">
        <f t="shared" si="38"/>
        <v>0</v>
      </c>
      <c r="H133" s="36">
        <f t="shared" si="38"/>
        <v>0</v>
      </c>
      <c r="I133" s="36">
        <f t="shared" si="38"/>
        <v>5000</v>
      </c>
      <c r="J133" s="36">
        <f t="shared" si="38"/>
        <v>0</v>
      </c>
      <c r="K133" s="36">
        <f t="shared" si="38"/>
        <v>0</v>
      </c>
      <c r="L133" s="33">
        <f>ROW()</f>
        <v>133</v>
      </c>
      <c r="M133" s="229"/>
    </row>
    <row r="134" spans="1:13" ht="12" customHeight="1">
      <c r="A134" s="37" t="str">
        <f t="array" ref="A134:A138">IFERROR(INDEX(КБК!E4:E1335,SMALL(IF((($D$133=КБК!F4:F1335)*($C$133=КБК!G4:G1335)*(NOT(ISERR(SEARCH($L$1,КБК!D4:D1335))))),ROW(КБК!E4:E1335)-3,""),ROW()-$L$133)),"")</f>
        <v>Доходы 000000131.244.0</v>
      </c>
      <c r="B134" s="69" t="str">
        <f t="array" ref="B134:B138">IFERROR(INDEX(КБК!H4:H1335,SMALL(IF((($D$133=КБК!F4:F1335)*($C$133=КБК!G4:G1335)*(NOT(ISERR(SEARCH($L$1,КБК!D4:D1335))))),ROW(КБК!E4:E1335)-3,""),ROW()-$L$133)),"")</f>
        <v>1102</v>
      </c>
      <c r="C134" s="35">
        <v>244</v>
      </c>
      <c r="D134" s="45">
        <v>221</v>
      </c>
      <c r="E134" s="36">
        <f t="shared" ref="E134:E175" si="39">SUM(F134:K134)</f>
        <v>5000</v>
      </c>
      <c r="F134" s="60"/>
      <c r="G134" s="60"/>
      <c r="H134" s="60"/>
      <c r="I134" s="60">
        <v>5000</v>
      </c>
      <c r="J134" s="60"/>
      <c r="K134" s="60"/>
      <c r="L134" s="33"/>
      <c r="M134" s="229"/>
    </row>
    <row r="135" spans="1:13" ht="12" customHeight="1">
      <c r="A135" s="37" t="str">
        <v>спорт 113038759.244.0</v>
      </c>
      <c r="B135" s="69" t="str">
        <v>1102</v>
      </c>
      <c r="C135" s="35">
        <v>244</v>
      </c>
      <c r="D135" s="45">
        <v>221</v>
      </c>
      <c r="E135" s="36">
        <f t="shared" si="39"/>
        <v>77500</v>
      </c>
      <c r="F135" s="60">
        <v>77500</v>
      </c>
      <c r="G135" s="60"/>
      <c r="H135" s="60"/>
      <c r="I135" s="60"/>
      <c r="J135" s="60"/>
      <c r="K135" s="60"/>
      <c r="L135" s="33"/>
      <c r="M135" s="229"/>
    </row>
    <row r="136" spans="1:13" ht="12" customHeight="1">
      <c r="A136" s="37" t="str">
        <v/>
      </c>
      <c r="B136" s="69" t="str">
        <v/>
      </c>
      <c r="C136" s="35">
        <v>244</v>
      </c>
      <c r="D136" s="45">
        <v>221</v>
      </c>
      <c r="E136" s="36">
        <f t="shared" si="39"/>
        <v>0</v>
      </c>
      <c r="F136" s="60"/>
      <c r="G136" s="60"/>
      <c r="H136" s="60"/>
      <c r="I136" s="60"/>
      <c r="J136" s="60"/>
      <c r="K136" s="60"/>
      <c r="L136" s="33"/>
      <c r="M136" s="229"/>
    </row>
    <row r="137" spans="1:13" ht="12" customHeight="1">
      <c r="A137" s="37" t="str">
        <v/>
      </c>
      <c r="B137" s="69" t="str">
        <v/>
      </c>
      <c r="C137" s="35">
        <v>244</v>
      </c>
      <c r="D137" s="45">
        <v>221</v>
      </c>
      <c r="E137" s="36">
        <f t="shared" si="39"/>
        <v>0</v>
      </c>
      <c r="F137" s="60"/>
      <c r="G137" s="60"/>
      <c r="H137" s="60"/>
      <c r="I137" s="60"/>
      <c r="J137" s="60"/>
      <c r="K137" s="60"/>
      <c r="L137" s="33"/>
      <c r="M137" s="229"/>
    </row>
    <row r="138" spans="1:13" ht="12" customHeight="1">
      <c r="A138" s="37" t="str">
        <v/>
      </c>
      <c r="B138" s="69" t="str">
        <v/>
      </c>
      <c r="C138" s="35">
        <v>244</v>
      </c>
      <c r="D138" s="45">
        <v>221</v>
      </c>
      <c r="E138" s="36">
        <f t="shared" si="39"/>
        <v>0</v>
      </c>
      <c r="F138" s="60"/>
      <c r="G138" s="60"/>
      <c r="H138" s="60"/>
      <c r="I138" s="60"/>
      <c r="J138" s="60"/>
      <c r="K138" s="60"/>
      <c r="L138" s="33"/>
      <c r="M138" s="229"/>
    </row>
    <row r="139" spans="1:13" ht="12" customHeight="1">
      <c r="A139" s="34" t="s">
        <v>306</v>
      </c>
      <c r="B139" s="69" t="s">
        <v>670</v>
      </c>
      <c r="C139" s="35">
        <v>244</v>
      </c>
      <c r="D139" s="45">
        <v>222</v>
      </c>
      <c r="E139" s="36">
        <f t="shared" si="39"/>
        <v>26000</v>
      </c>
      <c r="F139" s="36">
        <f t="shared" ref="F139:K139" si="40">SUM(F140:F146)</f>
        <v>18000</v>
      </c>
      <c r="G139" s="36">
        <f t="shared" si="40"/>
        <v>0</v>
      </c>
      <c r="H139" s="36">
        <f t="shared" si="40"/>
        <v>0</v>
      </c>
      <c r="I139" s="36">
        <f t="shared" si="40"/>
        <v>8000</v>
      </c>
      <c r="J139" s="36">
        <f t="shared" si="40"/>
        <v>0</v>
      </c>
      <c r="K139" s="36">
        <f t="shared" si="40"/>
        <v>0</v>
      </c>
      <c r="L139" s="33">
        <f>ROW()</f>
        <v>139</v>
      </c>
      <c r="M139" s="229"/>
    </row>
    <row r="140" spans="1:13" ht="12" customHeight="1">
      <c r="A140" s="37" t="str">
        <f t="array" ref="A140:A146">IFERROR(INDEX(КБК!E4:E1335,SMALL(IF((($D$139=КБК!F4:F1335)*($C$139=КБК!G4:G1335)*(NOT(ISERR(SEARCH($L$1,КБК!D4:D1335))))),ROW(КБК!E4:E1335)-3,""),ROW()-$L$139)),"")</f>
        <v>Доходы 000000131.244.0</v>
      </c>
      <c r="B140" s="69" t="str">
        <f t="array" ref="B140:B146">IFERROR(INDEX(КБК!H4:H1335,SMALL(IF((($D$139=КБК!F4:F1335)*($C$139=КБК!G4:G1335)*(NOT(ISERR(SEARCH($L$1,КБК!D4:D1335))))),ROW(КБК!E4:E1335)-3,""),ROW()-$L$139)),"")</f>
        <v>1102</v>
      </c>
      <c r="C140" s="35">
        <v>244</v>
      </c>
      <c r="D140" s="45">
        <v>222</v>
      </c>
      <c r="E140" s="36">
        <f t="shared" si="39"/>
        <v>8000</v>
      </c>
      <c r="F140" s="60"/>
      <c r="G140" s="60"/>
      <c r="H140" s="60"/>
      <c r="I140" s="60">
        <v>8000</v>
      </c>
      <c r="J140" s="60"/>
      <c r="K140" s="60"/>
      <c r="L140" s="33"/>
      <c r="M140" s="229"/>
    </row>
    <row r="141" spans="1:13" ht="12" customHeight="1">
      <c r="A141" s="37" t="str">
        <v>спорт 113038759.244.0</v>
      </c>
      <c r="B141" s="69" t="str">
        <v>1102</v>
      </c>
      <c r="C141" s="35">
        <v>244</v>
      </c>
      <c r="D141" s="45">
        <v>222</v>
      </c>
      <c r="E141" s="36">
        <f t="shared" si="39"/>
        <v>18000</v>
      </c>
      <c r="F141" s="60">
        <v>18000</v>
      </c>
      <c r="G141" s="60"/>
      <c r="H141" s="60"/>
      <c r="I141" s="60"/>
      <c r="J141" s="60"/>
      <c r="K141" s="60"/>
      <c r="L141" s="33"/>
      <c r="M141" s="229"/>
    </row>
    <row r="142" spans="1:13" ht="12" customHeight="1">
      <c r="A142" s="37" t="str">
        <v/>
      </c>
      <c r="B142" s="69" t="str">
        <v/>
      </c>
      <c r="C142" s="35">
        <v>244</v>
      </c>
      <c r="D142" s="45">
        <v>222</v>
      </c>
      <c r="E142" s="36">
        <f t="shared" si="39"/>
        <v>0</v>
      </c>
      <c r="F142" s="60"/>
      <c r="G142" s="60"/>
      <c r="H142" s="60"/>
      <c r="I142" s="60"/>
      <c r="J142" s="60"/>
      <c r="K142" s="60"/>
      <c r="L142" s="33"/>
      <c r="M142" s="229"/>
    </row>
    <row r="143" spans="1:13" ht="12" customHeight="1">
      <c r="A143" s="37" t="str">
        <v/>
      </c>
      <c r="B143" s="69" t="str">
        <v/>
      </c>
      <c r="C143" s="35">
        <v>244</v>
      </c>
      <c r="D143" s="45">
        <v>222</v>
      </c>
      <c r="E143" s="36">
        <f t="shared" si="39"/>
        <v>0</v>
      </c>
      <c r="F143" s="60"/>
      <c r="G143" s="60"/>
      <c r="H143" s="60"/>
      <c r="I143" s="60"/>
      <c r="J143" s="60"/>
      <c r="K143" s="60"/>
      <c r="L143" s="33"/>
      <c r="M143" s="229"/>
    </row>
    <row r="144" spans="1:13" ht="12" customHeight="1">
      <c r="A144" s="37" t="str">
        <v/>
      </c>
      <c r="B144" s="69" t="str">
        <v/>
      </c>
      <c r="C144" s="35">
        <v>244</v>
      </c>
      <c r="D144" s="45">
        <v>222</v>
      </c>
      <c r="E144" s="36">
        <f t="shared" si="39"/>
        <v>0</v>
      </c>
      <c r="F144" s="60"/>
      <c r="G144" s="60"/>
      <c r="H144" s="60"/>
      <c r="I144" s="60"/>
      <c r="J144" s="60"/>
      <c r="K144" s="60"/>
      <c r="L144" s="33"/>
      <c r="M144" s="229"/>
    </row>
    <row r="145" spans="1:13" ht="12" customHeight="1">
      <c r="A145" s="37" t="str">
        <v/>
      </c>
      <c r="B145" s="69" t="str">
        <v/>
      </c>
      <c r="C145" s="35">
        <v>244</v>
      </c>
      <c r="D145" s="45">
        <v>222</v>
      </c>
      <c r="E145" s="36">
        <f t="shared" si="39"/>
        <v>0</v>
      </c>
      <c r="F145" s="60"/>
      <c r="G145" s="60"/>
      <c r="H145" s="60"/>
      <c r="I145" s="60"/>
      <c r="J145" s="60"/>
      <c r="K145" s="60"/>
      <c r="L145" s="33"/>
      <c r="M145" s="229"/>
    </row>
    <row r="146" spans="1:13" ht="12" customHeight="1">
      <c r="A146" s="37" t="str">
        <v/>
      </c>
      <c r="B146" s="69" t="str">
        <v/>
      </c>
      <c r="C146" s="35">
        <v>244</v>
      </c>
      <c r="D146" s="45">
        <v>222</v>
      </c>
      <c r="E146" s="36">
        <f t="shared" si="39"/>
        <v>0</v>
      </c>
      <c r="F146" s="60"/>
      <c r="G146" s="60"/>
      <c r="H146" s="60"/>
      <c r="I146" s="60"/>
      <c r="J146" s="60"/>
      <c r="K146" s="60"/>
      <c r="L146" s="33"/>
      <c r="M146" s="229"/>
    </row>
    <row r="147" spans="1:13" ht="12" customHeight="1">
      <c r="A147" s="34" t="s">
        <v>307</v>
      </c>
      <c r="B147" s="69" t="s">
        <v>670</v>
      </c>
      <c r="C147" s="35">
        <v>244</v>
      </c>
      <c r="D147" s="45">
        <v>223</v>
      </c>
      <c r="E147" s="36">
        <f t="shared" si="39"/>
        <v>22567850</v>
      </c>
      <c r="F147" s="36">
        <f t="shared" ref="F147:K147" si="41">F148+F155+F162</f>
        <v>21159450</v>
      </c>
      <c r="G147" s="36">
        <f t="shared" si="41"/>
        <v>0</v>
      </c>
      <c r="H147" s="36">
        <f t="shared" si="41"/>
        <v>0</v>
      </c>
      <c r="I147" s="36">
        <f t="shared" si="41"/>
        <v>1408400</v>
      </c>
      <c r="J147" s="36">
        <f t="shared" si="41"/>
        <v>0</v>
      </c>
      <c r="K147" s="36">
        <f t="shared" si="41"/>
        <v>0</v>
      </c>
      <c r="L147" s="33"/>
      <c r="M147" s="229"/>
    </row>
    <row r="148" spans="1:13" ht="12" customHeight="1">
      <c r="A148" s="34" t="s">
        <v>420</v>
      </c>
      <c r="B148" s="69" t="s">
        <v>670</v>
      </c>
      <c r="C148" s="35">
        <v>244</v>
      </c>
      <c r="D148" s="45">
        <v>223</v>
      </c>
      <c r="E148" s="36">
        <f t="shared" si="39"/>
        <v>13606260</v>
      </c>
      <c r="F148" s="36">
        <f t="shared" ref="F148:K148" si="42">SUM(F149:F154)</f>
        <v>13033260</v>
      </c>
      <c r="G148" s="36">
        <f t="shared" si="42"/>
        <v>0</v>
      </c>
      <c r="H148" s="36">
        <f t="shared" si="42"/>
        <v>0</v>
      </c>
      <c r="I148" s="36">
        <f t="shared" si="42"/>
        <v>573000</v>
      </c>
      <c r="J148" s="36">
        <f t="shared" si="42"/>
        <v>0</v>
      </c>
      <c r="K148" s="36">
        <f t="shared" si="42"/>
        <v>0</v>
      </c>
      <c r="L148" s="33">
        <f>ROW()</f>
        <v>148</v>
      </c>
      <c r="M148" s="229"/>
    </row>
    <row r="149" spans="1:13" ht="12" customHeight="1">
      <c r="A149" s="37" t="str">
        <f t="array" ref="A149:A154">IFERROR(INDEX(КБК!E4:E1335,SMALL(IF(((2231=КБК!F4:F1335)*($C$147=КБК!G4:G1335)*(NOT(ISERR(SEARCH($L$1,КБК!D4:D1335))))),ROW(КБК!E4:E1335)-3,""),ROW()-$L$148)),"")</f>
        <v>Аренда 000000121.244.Э</v>
      </c>
      <c r="B149" s="69" t="str">
        <f t="array" ref="B149:B154">IFERROR(INDEX(КБК!H4:H1335,SMALL(IF(((2231=КБК!F4:F1335)*($C$148=КБК!G4:G1335)*(NOT(ISERR(SEARCH($L$1,КБК!D4:D1335))))),ROW(КБК!E4:E1335)-3,""),ROW()-$L$148)),"")</f>
        <v>1102</v>
      </c>
      <c r="C149" s="35">
        <v>244</v>
      </c>
      <c r="D149" s="45">
        <v>223</v>
      </c>
      <c r="E149" s="36">
        <f t="shared" si="39"/>
        <v>0</v>
      </c>
      <c r="F149" s="60"/>
      <c r="G149" s="60"/>
      <c r="H149" s="60"/>
      <c r="I149" s="60"/>
      <c r="J149" s="60"/>
      <c r="K149" s="60"/>
      <c r="L149" s="33"/>
      <c r="M149" s="229"/>
    </row>
    <row r="150" spans="1:13" ht="12" customHeight="1">
      <c r="A150" s="37" t="str">
        <v>Доходы 000000131.244.Э</v>
      </c>
      <c r="B150" s="69" t="str">
        <v>1102</v>
      </c>
      <c r="C150" s="35">
        <v>244</v>
      </c>
      <c r="D150" s="45">
        <v>223</v>
      </c>
      <c r="E150" s="36">
        <f t="shared" si="39"/>
        <v>523000</v>
      </c>
      <c r="F150" s="60"/>
      <c r="G150" s="60"/>
      <c r="H150" s="60"/>
      <c r="I150" s="60">
        <v>523000</v>
      </c>
      <c r="J150" s="60"/>
      <c r="K150" s="60"/>
      <c r="L150" s="33"/>
      <c r="M150" s="229"/>
    </row>
    <row r="151" spans="1:13" ht="12" customHeight="1">
      <c r="A151" s="37" t="str">
        <v>Компенсация 000000135.244.Э</v>
      </c>
      <c r="B151" s="69" t="str">
        <v>1102</v>
      </c>
      <c r="C151" s="35">
        <v>244</v>
      </c>
      <c r="D151" s="45">
        <v>223</v>
      </c>
      <c r="E151" s="36">
        <f t="shared" si="39"/>
        <v>50000</v>
      </c>
      <c r="F151" s="60"/>
      <c r="G151" s="60"/>
      <c r="H151" s="60"/>
      <c r="I151" s="60">
        <v>50000</v>
      </c>
      <c r="J151" s="60"/>
      <c r="K151" s="60"/>
      <c r="L151" s="33"/>
      <c r="M151" s="229"/>
    </row>
    <row r="152" spans="1:13" ht="12" customHeight="1">
      <c r="A152" s="37" t="str">
        <v>спорт 113038759.244.Э</v>
      </c>
      <c r="B152" s="69" t="str">
        <v>1102</v>
      </c>
      <c r="C152" s="35">
        <v>244</v>
      </c>
      <c r="D152" s="45">
        <v>223</v>
      </c>
      <c r="E152" s="36">
        <f t="shared" si="39"/>
        <v>13033260</v>
      </c>
      <c r="F152" s="60">
        <v>13033260</v>
      </c>
      <c r="G152" s="60"/>
      <c r="H152" s="60"/>
      <c r="I152" s="60"/>
      <c r="J152" s="60"/>
      <c r="K152" s="60"/>
      <c r="L152" s="33"/>
      <c r="M152" s="229"/>
    </row>
    <row r="153" spans="1:13" ht="12" customHeight="1">
      <c r="A153" s="37" t="str">
        <v/>
      </c>
      <c r="B153" s="69" t="str">
        <v/>
      </c>
      <c r="C153" s="35">
        <v>244</v>
      </c>
      <c r="D153" s="45">
        <v>223</v>
      </c>
      <c r="E153" s="36">
        <f t="shared" si="39"/>
        <v>0</v>
      </c>
      <c r="F153" s="60"/>
      <c r="G153" s="60"/>
      <c r="H153" s="60"/>
      <c r="I153" s="60"/>
      <c r="J153" s="60"/>
      <c r="K153" s="60"/>
      <c r="L153" s="33"/>
      <c r="M153" s="229"/>
    </row>
    <row r="154" spans="1:13" ht="12" customHeight="1">
      <c r="A154" s="37" t="str">
        <v/>
      </c>
      <c r="B154" s="69" t="str">
        <v/>
      </c>
      <c r="C154" s="35">
        <v>244</v>
      </c>
      <c r="D154" s="45">
        <v>223</v>
      </c>
      <c r="E154" s="36">
        <f t="shared" si="39"/>
        <v>0</v>
      </c>
      <c r="F154" s="60"/>
      <c r="G154" s="60"/>
      <c r="H154" s="60"/>
      <c r="I154" s="60"/>
      <c r="J154" s="60"/>
      <c r="K154" s="60"/>
      <c r="L154" s="33"/>
      <c r="M154" s="229"/>
    </row>
    <row r="155" spans="1:13" ht="12" customHeight="1">
      <c r="A155" s="157" t="s">
        <v>421</v>
      </c>
      <c r="B155" s="241" t="s">
        <v>670</v>
      </c>
      <c r="C155" s="35">
        <v>244</v>
      </c>
      <c r="D155" s="45">
        <v>223</v>
      </c>
      <c r="E155" s="36">
        <f t="shared" si="39"/>
        <v>8126190</v>
      </c>
      <c r="F155" s="36">
        <f t="shared" ref="F155:K155" si="43">SUM(F156:F161)</f>
        <v>8126190</v>
      </c>
      <c r="G155" s="36">
        <f t="shared" si="43"/>
        <v>0</v>
      </c>
      <c r="H155" s="36">
        <f t="shared" si="43"/>
        <v>0</v>
      </c>
      <c r="I155" s="36">
        <f t="shared" si="43"/>
        <v>0</v>
      </c>
      <c r="J155" s="36">
        <f t="shared" si="43"/>
        <v>0</v>
      </c>
      <c r="K155" s="36">
        <f t="shared" si="43"/>
        <v>0</v>
      </c>
      <c r="L155" s="33">
        <f>ROW()</f>
        <v>155</v>
      </c>
      <c r="M155" s="229"/>
    </row>
    <row r="156" spans="1:13" ht="12" customHeight="1">
      <c r="A156" s="147" t="str">
        <f t="array" ref="A156:A161">IFERROR(INDEX(КБК!E4:E1335,SMALL(IF(((2232=КБК!F4:F1335)*($C$147=КБК!G4:G1335)*(NOT(ISERR(SEARCH($L$1,КБК!D4:D1335))))),ROW(КБК!E4:E1335)-3,""),ROW()-$L$155)),"")</f>
        <v>Аренда 000000121.244.Т</v>
      </c>
      <c r="B156" s="241" t="str">
        <f t="array" ref="B156:B161">IFERROR(INDEX(КБК!H4:H1335,SMALL(IF(((2232=КБК!F4:F1335)*($C$155=КБК!G4:G1335)*(NOT(ISERR(SEARCH($L$1,КБК!D4:D1335))))),ROW(КБК!E4:E1335)-3,""),ROW()-$L$155)),"")</f>
        <v>1102</v>
      </c>
      <c r="C156" s="35">
        <v>244</v>
      </c>
      <c r="D156" s="45">
        <v>223</v>
      </c>
      <c r="E156" s="36">
        <f t="shared" si="39"/>
        <v>0</v>
      </c>
      <c r="F156" s="60"/>
      <c r="G156" s="60"/>
      <c r="H156" s="60"/>
      <c r="I156" s="60"/>
      <c r="J156" s="60"/>
      <c r="K156" s="60"/>
      <c r="L156" s="33"/>
      <c r="M156" s="229"/>
    </row>
    <row r="157" spans="1:13" ht="12" customHeight="1">
      <c r="A157" s="147" t="str">
        <v>Доходы 000000131.244.Т</v>
      </c>
      <c r="B157" s="241" t="str">
        <v>1102</v>
      </c>
      <c r="C157" s="35">
        <v>244</v>
      </c>
      <c r="D157" s="45">
        <v>223</v>
      </c>
      <c r="E157" s="36">
        <f t="shared" si="39"/>
        <v>0</v>
      </c>
      <c r="F157" s="60"/>
      <c r="G157" s="60"/>
      <c r="H157" s="60"/>
      <c r="I157" s="60"/>
      <c r="J157" s="60"/>
      <c r="K157" s="60"/>
      <c r="L157" s="33"/>
      <c r="M157" s="229"/>
    </row>
    <row r="158" spans="1:13" ht="12" customHeight="1">
      <c r="A158" s="147" t="str">
        <v>спорт 113038759.244.Т</v>
      </c>
      <c r="B158" s="241" t="str">
        <v>1102</v>
      </c>
      <c r="C158" s="35">
        <v>244</v>
      </c>
      <c r="D158" s="45">
        <v>223</v>
      </c>
      <c r="E158" s="36">
        <f t="shared" si="39"/>
        <v>8126190</v>
      </c>
      <c r="F158" s="60">
        <v>8126190</v>
      </c>
      <c r="G158" s="60"/>
      <c r="H158" s="60"/>
      <c r="I158" s="60"/>
      <c r="J158" s="60"/>
      <c r="K158" s="60"/>
      <c r="L158" s="33"/>
      <c r="M158" s="229"/>
    </row>
    <row r="159" spans="1:13" ht="12" customHeight="1">
      <c r="A159" s="147" t="str">
        <v/>
      </c>
      <c r="B159" s="241" t="str">
        <v/>
      </c>
      <c r="C159" s="35">
        <v>244</v>
      </c>
      <c r="D159" s="45">
        <v>223</v>
      </c>
      <c r="E159" s="36">
        <f t="shared" si="39"/>
        <v>0</v>
      </c>
      <c r="F159" s="60"/>
      <c r="G159" s="60"/>
      <c r="H159" s="60"/>
      <c r="I159" s="60"/>
      <c r="J159" s="60"/>
      <c r="K159" s="60"/>
      <c r="L159" s="33"/>
      <c r="M159" s="229"/>
    </row>
    <row r="160" spans="1:13" ht="12" customHeight="1">
      <c r="A160" s="147" t="str">
        <v/>
      </c>
      <c r="B160" s="241" t="str">
        <v/>
      </c>
      <c r="C160" s="35">
        <v>244</v>
      </c>
      <c r="D160" s="45">
        <v>223</v>
      </c>
      <c r="E160" s="36">
        <f t="shared" si="39"/>
        <v>0</v>
      </c>
      <c r="F160" s="60"/>
      <c r="G160" s="60"/>
      <c r="H160" s="60"/>
      <c r="I160" s="60"/>
      <c r="J160" s="60"/>
      <c r="K160" s="60"/>
      <c r="L160" s="33"/>
      <c r="M160" s="229"/>
    </row>
    <row r="161" spans="1:13" ht="12" customHeight="1">
      <c r="A161" s="147" t="str">
        <v/>
      </c>
      <c r="B161" s="241" t="str">
        <v/>
      </c>
      <c r="C161" s="35">
        <v>244</v>
      </c>
      <c r="D161" s="45">
        <v>223</v>
      </c>
      <c r="E161" s="36">
        <f t="shared" si="39"/>
        <v>0</v>
      </c>
      <c r="F161" s="60"/>
      <c r="G161" s="60"/>
      <c r="H161" s="60"/>
      <c r="I161" s="60"/>
      <c r="J161" s="60"/>
      <c r="K161" s="60"/>
      <c r="L161" s="33"/>
      <c r="M161" s="229"/>
    </row>
    <row r="162" spans="1:13" ht="12" customHeight="1">
      <c r="A162" s="146" t="s">
        <v>422</v>
      </c>
      <c r="B162" s="241" t="s">
        <v>670</v>
      </c>
      <c r="C162" s="35">
        <v>244</v>
      </c>
      <c r="D162" s="45">
        <v>223</v>
      </c>
      <c r="E162" s="36">
        <f t="shared" si="39"/>
        <v>835400</v>
      </c>
      <c r="F162" s="36">
        <f t="shared" ref="F162:K162" si="44">SUM(F163:F167)</f>
        <v>0</v>
      </c>
      <c r="G162" s="36">
        <f t="shared" si="44"/>
        <v>0</v>
      </c>
      <c r="H162" s="36">
        <f t="shared" si="44"/>
        <v>0</v>
      </c>
      <c r="I162" s="36">
        <f t="shared" si="44"/>
        <v>835400</v>
      </c>
      <c r="J162" s="36">
        <f t="shared" si="44"/>
        <v>0</v>
      </c>
      <c r="K162" s="36">
        <f t="shared" si="44"/>
        <v>0</v>
      </c>
      <c r="L162" s="33">
        <f>ROW()</f>
        <v>162</v>
      </c>
      <c r="M162" s="229"/>
    </row>
    <row r="163" spans="1:13" ht="12" customHeight="1">
      <c r="A163" s="37" t="str">
        <f t="array" ref="A163:A167">IFERROR(INDEX(КБК!E4:E1335,SMALL(IF(((2233=КБК!F4:F1335)*($C$147=КБК!G4:G1335)*(NOT(ISERR(SEARCH($L$1,КБК!D4:D1335))))),ROW(КБК!E4:E1335)-3,""),ROW()-$L$162)),"")</f>
        <v>Доходы 000000131.244.В</v>
      </c>
      <c r="B163" s="69" t="str">
        <f t="array" ref="B163:B167">IFERROR(INDEX(КБК!H4:H1335,SMALL(IF(((2233=КБК!F4:F1335)*($C$147=КБК!G4:G1335)*(NOT(ISERR(SEARCH($L$1,КБК!D4:D1335))))),ROW(КБК!E4:E1335)-3,""),ROW()-$L$162)),"")</f>
        <v>1102</v>
      </c>
      <c r="C163" s="35">
        <v>244</v>
      </c>
      <c r="D163" s="45">
        <v>223</v>
      </c>
      <c r="E163" s="36">
        <f t="shared" si="39"/>
        <v>835400</v>
      </c>
      <c r="F163" s="60"/>
      <c r="G163" s="60"/>
      <c r="H163" s="60"/>
      <c r="I163" s="60">
        <v>835400</v>
      </c>
      <c r="J163" s="60"/>
      <c r="K163" s="60"/>
      <c r="L163" s="33"/>
      <c r="M163" s="229"/>
    </row>
    <row r="164" spans="1:13" ht="12" customHeight="1">
      <c r="A164" s="37" t="str">
        <v>спорт 113038759.244.В</v>
      </c>
      <c r="B164" s="69" t="str">
        <v>1102</v>
      </c>
      <c r="C164" s="35">
        <v>244</v>
      </c>
      <c r="D164" s="45">
        <v>223</v>
      </c>
      <c r="E164" s="36">
        <f t="shared" si="39"/>
        <v>0</v>
      </c>
      <c r="F164" s="60"/>
      <c r="G164" s="60"/>
      <c r="H164" s="60"/>
      <c r="I164" s="60"/>
      <c r="J164" s="60"/>
      <c r="K164" s="60"/>
      <c r="L164" s="33"/>
      <c r="M164" s="229"/>
    </row>
    <row r="165" spans="1:13" ht="12" customHeight="1">
      <c r="A165" s="37" t="str">
        <v/>
      </c>
      <c r="B165" s="69" t="str">
        <v/>
      </c>
      <c r="C165" s="35">
        <v>244</v>
      </c>
      <c r="D165" s="45">
        <v>223</v>
      </c>
      <c r="E165" s="36">
        <f t="shared" si="39"/>
        <v>0</v>
      </c>
      <c r="F165" s="60"/>
      <c r="G165" s="60"/>
      <c r="H165" s="60"/>
      <c r="I165" s="60"/>
      <c r="J165" s="60"/>
      <c r="K165" s="60"/>
      <c r="L165" s="33"/>
      <c r="M165" s="229"/>
    </row>
    <row r="166" spans="1:13" ht="12" customHeight="1">
      <c r="A166" s="37" t="str">
        <v/>
      </c>
      <c r="B166" s="69" t="str">
        <v/>
      </c>
      <c r="C166" s="35">
        <v>244</v>
      </c>
      <c r="D166" s="45">
        <v>223</v>
      </c>
      <c r="E166" s="36">
        <f t="shared" si="39"/>
        <v>0</v>
      </c>
      <c r="F166" s="60"/>
      <c r="G166" s="60"/>
      <c r="H166" s="60"/>
      <c r="I166" s="60"/>
      <c r="J166" s="60"/>
      <c r="K166" s="60"/>
      <c r="L166" s="33"/>
      <c r="M166" s="229"/>
    </row>
    <row r="167" spans="1:13" ht="12" customHeight="1">
      <c r="A167" s="37" t="str">
        <v/>
      </c>
      <c r="B167" s="69" t="str">
        <v/>
      </c>
      <c r="C167" s="35">
        <v>244</v>
      </c>
      <c r="D167" s="45">
        <v>223</v>
      </c>
      <c r="E167" s="36">
        <f t="shared" si="39"/>
        <v>0</v>
      </c>
      <c r="F167" s="60"/>
      <c r="G167" s="60"/>
      <c r="H167" s="60"/>
      <c r="I167" s="60"/>
      <c r="J167" s="60"/>
      <c r="K167" s="60"/>
      <c r="L167" s="33"/>
      <c r="M167" s="229"/>
    </row>
    <row r="168" spans="1:13" ht="12" customHeight="1">
      <c r="A168" s="34" t="s">
        <v>308</v>
      </c>
      <c r="B168" s="69" t="s">
        <v>670</v>
      </c>
      <c r="C168" s="35">
        <v>244</v>
      </c>
      <c r="D168" s="45">
        <v>224</v>
      </c>
      <c r="E168" s="36">
        <f t="shared" si="39"/>
        <v>36000</v>
      </c>
      <c r="F168" s="36">
        <f t="shared" ref="F168:K168" si="45">SUM(F169:F172)</f>
        <v>0</v>
      </c>
      <c r="G168" s="36">
        <f t="shared" si="45"/>
        <v>0</v>
      </c>
      <c r="H168" s="36">
        <f t="shared" si="45"/>
        <v>0</v>
      </c>
      <c r="I168" s="36">
        <f t="shared" si="45"/>
        <v>36000</v>
      </c>
      <c r="J168" s="36">
        <f t="shared" si="45"/>
        <v>0</v>
      </c>
      <c r="K168" s="36">
        <f t="shared" si="45"/>
        <v>0</v>
      </c>
      <c r="L168" s="33">
        <f>ROW()</f>
        <v>168</v>
      </c>
      <c r="M168" s="229"/>
    </row>
    <row r="169" spans="1:13" ht="12" customHeight="1">
      <c r="A169" s="37" t="str">
        <f t="array" ref="A169:A172">IFERROR(INDEX(КБК!E4:E1335,SMALL(IF((($D$168=КБК!F4:F1335)*($C$168=КБК!G4:G1335)*(NOT(ISERR(SEARCH($L$1,КБК!D4:D1335))))),ROW(КБК!E4:E1335)-3,""),ROW()-$L$168)),"")</f>
        <v>Доходы 000000131.244.0</v>
      </c>
      <c r="B169" s="69" t="str">
        <f t="array" ref="B169:B172">IFERROR(INDEX(КБК!H4:H1335,SMALL(IF((($D$168=КБК!F4:F1335)*($C$168=КБК!G4:G1335)*(NOT(ISERR(SEARCH($L$1,КБК!D4:D1335))))),ROW(КБК!E4:E1335)-3,""),ROW()-$L$168)),"")</f>
        <v>1102</v>
      </c>
      <c r="C169" s="35">
        <v>244</v>
      </c>
      <c r="D169" s="45">
        <v>224</v>
      </c>
      <c r="E169" s="36">
        <f t="shared" si="39"/>
        <v>36000</v>
      </c>
      <c r="F169" s="60"/>
      <c r="G169" s="60"/>
      <c r="H169" s="60"/>
      <c r="I169" s="60">
        <v>36000</v>
      </c>
      <c r="J169" s="60"/>
      <c r="K169" s="60"/>
      <c r="L169" s="33"/>
      <c r="M169" s="229"/>
    </row>
    <row r="170" spans="1:13" ht="12" customHeight="1">
      <c r="A170" s="37" t="str">
        <v/>
      </c>
      <c r="B170" s="69" t="str">
        <v/>
      </c>
      <c r="C170" s="35">
        <v>244</v>
      </c>
      <c r="D170" s="45">
        <v>224</v>
      </c>
      <c r="E170" s="36">
        <f t="shared" si="39"/>
        <v>0</v>
      </c>
      <c r="F170" s="60"/>
      <c r="G170" s="60"/>
      <c r="H170" s="60"/>
      <c r="I170" s="60"/>
      <c r="J170" s="60"/>
      <c r="K170" s="60"/>
      <c r="L170" s="33"/>
      <c r="M170" s="229"/>
    </row>
    <row r="171" spans="1:13" ht="12" customHeight="1">
      <c r="A171" s="37" t="str">
        <v/>
      </c>
      <c r="B171" s="69" t="str">
        <v/>
      </c>
      <c r="C171" s="35">
        <v>244</v>
      </c>
      <c r="D171" s="45">
        <v>224</v>
      </c>
      <c r="E171" s="36">
        <f t="shared" si="39"/>
        <v>0</v>
      </c>
      <c r="F171" s="60"/>
      <c r="G171" s="60"/>
      <c r="H171" s="60"/>
      <c r="I171" s="60"/>
      <c r="J171" s="60"/>
      <c r="K171" s="60"/>
      <c r="L171" s="33"/>
      <c r="M171" s="229"/>
    </row>
    <row r="172" spans="1:13" ht="12" customHeight="1">
      <c r="A172" s="37" t="str">
        <v/>
      </c>
      <c r="B172" s="69" t="str">
        <v/>
      </c>
      <c r="C172" s="35">
        <v>244</v>
      </c>
      <c r="D172" s="45">
        <v>224</v>
      </c>
      <c r="E172" s="36">
        <f t="shared" si="39"/>
        <v>0</v>
      </c>
      <c r="F172" s="60"/>
      <c r="G172" s="60"/>
      <c r="H172" s="60"/>
      <c r="I172" s="60"/>
      <c r="J172" s="60"/>
      <c r="K172" s="60"/>
      <c r="L172" s="33"/>
      <c r="M172" s="229"/>
    </row>
    <row r="173" spans="1:13" ht="12" customHeight="1">
      <c r="A173" s="34" t="s">
        <v>309</v>
      </c>
      <c r="B173" s="69" t="s">
        <v>670</v>
      </c>
      <c r="C173" s="35">
        <v>244</v>
      </c>
      <c r="D173" s="45">
        <v>225</v>
      </c>
      <c r="E173" s="36">
        <f t="shared" si="39"/>
        <v>839570</v>
      </c>
      <c r="F173" s="36">
        <f t="shared" ref="F173:K173" si="46">SUM(F174:F195)</f>
        <v>824570</v>
      </c>
      <c r="G173" s="36">
        <f t="shared" si="46"/>
        <v>0</v>
      </c>
      <c r="H173" s="36">
        <f t="shared" si="46"/>
        <v>0</v>
      </c>
      <c r="I173" s="36">
        <f t="shared" si="46"/>
        <v>15000</v>
      </c>
      <c r="J173" s="36">
        <f t="shared" si="46"/>
        <v>0</v>
      </c>
      <c r="K173" s="36">
        <f t="shared" si="46"/>
        <v>0</v>
      </c>
      <c r="L173" s="33">
        <f>ROW()</f>
        <v>173</v>
      </c>
      <c r="M173" s="229"/>
    </row>
    <row r="174" spans="1:13" ht="12" customHeight="1">
      <c r="A174" s="37" t="str">
        <f t="array" ref="A174:A176">IFERROR(INDEX(КБК!E4:E1335,SMALL(IF((($D$174=КБК!F4:F1335)*($C$174=КБК!G4:G1335)*(NOT(ISERR(SEARCH($L$1,КБК!D4:D1335))))),ROW(КБК!E4:E1335)-3,""),ROW()-$L$173)),"")</f>
        <v/>
      </c>
      <c r="B174" s="69" t="str">
        <f t="array" ref="B174:B176">IFERROR(INDEX(КБК!H4:H1335,SMALL(IF((($D$174=КБК!F4:F1335)*($C$174=КБК!G4:G1335)*(NOT(ISERR(SEARCH($L$1,КБК!D4:D1335))))),ROW(КБК!E4:E1335)-3,""),ROW()-$L$173)),"")</f>
        <v/>
      </c>
      <c r="C174" s="35">
        <v>243</v>
      </c>
      <c r="D174" s="45">
        <v>225</v>
      </c>
      <c r="E174" s="36">
        <f t="shared" si="39"/>
        <v>0</v>
      </c>
      <c r="F174" s="60"/>
      <c r="G174" s="60"/>
      <c r="H174" s="60"/>
      <c r="I174" s="60"/>
      <c r="J174" s="60"/>
      <c r="K174" s="60"/>
      <c r="L174" s="33"/>
      <c r="M174" s="229"/>
    </row>
    <row r="175" spans="1:13" ht="12" customHeight="1">
      <c r="A175" s="37" t="str">
        <v/>
      </c>
      <c r="B175" s="69" t="str">
        <v/>
      </c>
      <c r="C175" s="35">
        <v>243</v>
      </c>
      <c r="D175" s="45">
        <v>225</v>
      </c>
      <c r="E175" s="36">
        <f t="shared" si="39"/>
        <v>0</v>
      </c>
      <c r="F175" s="60"/>
      <c r="G175" s="60"/>
      <c r="H175" s="60"/>
      <c r="I175" s="60"/>
      <c r="J175" s="60"/>
      <c r="K175" s="60"/>
      <c r="L175" s="33"/>
      <c r="M175" s="229"/>
    </row>
    <row r="176" spans="1:13" ht="12" customHeight="1">
      <c r="A176" s="37" t="str">
        <v/>
      </c>
      <c r="B176" s="69" t="str">
        <v/>
      </c>
      <c r="C176" s="35">
        <v>243</v>
      </c>
      <c r="D176" s="45">
        <v>225</v>
      </c>
      <c r="E176" s="36">
        <f>SUM(F176:K176)</f>
        <v>0</v>
      </c>
      <c r="F176" s="60"/>
      <c r="G176" s="60"/>
      <c r="H176" s="60"/>
      <c r="I176" s="60"/>
      <c r="J176" s="60"/>
      <c r="K176" s="60"/>
      <c r="L176" s="33"/>
      <c r="M176" s="229"/>
    </row>
    <row r="177" spans="1:13" ht="12" customHeight="1">
      <c r="A177" s="37" t="str">
        <f t="array" ref="A177:A195">IFERROR(INDEX(КБК!E4:E1335,SMALL(IF((($D$177=КБК!F4:F1335)*($C$177=КБК!G4:G1335)*(NOT(ISERR(SEARCH($L$1,КБК!D4:D1335))))),ROW(КБК!E4:E1335)-3,""),ROW()-$L$173-3)),"")</f>
        <v>Аренда 000000121.244.0</v>
      </c>
      <c r="B177" s="69" t="str">
        <f t="array" ref="B177:B195">IFERROR(INDEX(КБК!H4:H1335,SMALL(IF((($D$177=КБК!F4:F1335)*($C$177=КБК!G4:G1335)*(NOT(ISERR(SEARCH($L$1,КБК!D4:D1335))))),ROW(КБК!E4:E1335)-3,""),ROW()-$L$173-3)),"")</f>
        <v>1102</v>
      </c>
      <c r="C177" s="35">
        <v>244</v>
      </c>
      <c r="D177" s="45">
        <v>225</v>
      </c>
      <c r="E177" s="36">
        <f t="shared" ref="E177:E254" si="47">SUM(F177:K177)</f>
        <v>0</v>
      </c>
      <c r="F177" s="60"/>
      <c r="G177" s="60"/>
      <c r="H177" s="60"/>
      <c r="I177" s="60"/>
      <c r="J177" s="60"/>
      <c r="K177" s="60"/>
      <c r="L177" s="33"/>
      <c r="M177" s="229"/>
    </row>
    <row r="178" spans="1:13" ht="12" customHeight="1">
      <c r="A178" s="37" t="str">
        <v>Доходы 000000131.244.0</v>
      </c>
      <c r="B178" s="69" t="str">
        <v>1102</v>
      </c>
      <c r="C178" s="35">
        <v>244</v>
      </c>
      <c r="D178" s="45">
        <v>225</v>
      </c>
      <c r="E178" s="36">
        <f t="shared" si="47"/>
        <v>15000</v>
      </c>
      <c r="F178" s="60"/>
      <c r="G178" s="60"/>
      <c r="H178" s="60"/>
      <c r="I178" s="60">
        <v>15000</v>
      </c>
      <c r="J178" s="60"/>
      <c r="K178" s="60"/>
      <c r="L178" s="33"/>
      <c r="M178" s="229"/>
    </row>
    <row r="179" spans="1:13" ht="12" customHeight="1">
      <c r="A179" s="37" t="str">
        <v>Спонсор 000000189.244.0</v>
      </c>
      <c r="B179" s="69" t="str">
        <v>1102</v>
      </c>
      <c r="C179" s="35">
        <v>244</v>
      </c>
      <c r="D179" s="45">
        <v>225</v>
      </c>
      <c r="E179" s="36">
        <f t="shared" si="47"/>
        <v>0</v>
      </c>
      <c r="F179" s="60"/>
      <c r="G179" s="60"/>
      <c r="H179" s="60"/>
      <c r="I179" s="60"/>
      <c r="J179" s="60"/>
      <c r="K179" s="60"/>
      <c r="L179" s="33"/>
      <c r="M179" s="229"/>
    </row>
    <row r="180" spans="1:13" ht="12" customHeight="1">
      <c r="A180" s="37" t="str">
        <v>спорт 113038759.244.0</v>
      </c>
      <c r="B180" s="69" t="str">
        <v>1102</v>
      </c>
      <c r="C180" s="35">
        <v>244</v>
      </c>
      <c r="D180" s="45">
        <v>225</v>
      </c>
      <c r="E180" s="36">
        <f t="shared" si="47"/>
        <v>824570</v>
      </c>
      <c r="F180" s="60">
        <v>824570</v>
      </c>
      <c r="G180" s="60"/>
      <c r="H180" s="60"/>
      <c r="I180" s="60"/>
      <c r="J180" s="60"/>
      <c r="K180" s="60"/>
      <c r="L180" s="33"/>
      <c r="M180" s="229"/>
    </row>
    <row r="181" spans="1:13" ht="12" customHeight="1">
      <c r="A181" s="37" t="str">
        <v>МТБ спорт 112010004.244.0</v>
      </c>
      <c r="B181" s="69" t="str">
        <v>1102</v>
      </c>
      <c r="C181" s="35">
        <v>244</v>
      </c>
      <c r="D181" s="45">
        <v>225</v>
      </c>
      <c r="E181" s="36">
        <f t="shared" si="47"/>
        <v>0</v>
      </c>
      <c r="F181" s="60"/>
      <c r="G181" s="60"/>
      <c r="H181" s="60"/>
      <c r="I181" s="60"/>
      <c r="J181" s="60"/>
      <c r="K181" s="60"/>
      <c r="L181" s="33"/>
      <c r="M181" s="229"/>
    </row>
    <row r="182" spans="1:13" ht="12" customHeight="1">
      <c r="A182" s="37" t="str">
        <v>поддержка 777062200.244.0</v>
      </c>
      <c r="B182" s="69" t="str">
        <v>1102</v>
      </c>
      <c r="C182" s="35">
        <v>244</v>
      </c>
      <c r="D182" s="45">
        <v>225</v>
      </c>
      <c r="E182" s="36">
        <f t="shared" si="47"/>
        <v>0</v>
      </c>
      <c r="F182" s="60"/>
      <c r="G182" s="60"/>
      <c r="H182" s="60"/>
      <c r="I182" s="60"/>
      <c r="J182" s="60"/>
      <c r="K182" s="60"/>
      <c r="L182" s="33"/>
      <c r="M182" s="229"/>
    </row>
    <row r="183" spans="1:13" ht="12" customHeight="1">
      <c r="A183" s="37" t="str">
        <v/>
      </c>
      <c r="B183" s="69" t="str">
        <v/>
      </c>
      <c r="C183" s="35">
        <v>244</v>
      </c>
      <c r="D183" s="45">
        <v>225</v>
      </c>
      <c r="E183" s="36">
        <f t="shared" si="47"/>
        <v>0</v>
      </c>
      <c r="F183" s="60"/>
      <c r="G183" s="60"/>
      <c r="H183" s="60"/>
      <c r="I183" s="60"/>
      <c r="J183" s="60"/>
      <c r="K183" s="60"/>
      <c r="L183" s="33"/>
      <c r="M183" s="229"/>
    </row>
    <row r="184" spans="1:13" ht="12" customHeight="1">
      <c r="A184" s="37" t="str">
        <v/>
      </c>
      <c r="B184" s="69" t="str">
        <v/>
      </c>
      <c r="C184" s="35">
        <v>244</v>
      </c>
      <c r="D184" s="45">
        <v>225</v>
      </c>
      <c r="E184" s="36">
        <f t="shared" si="47"/>
        <v>0</v>
      </c>
      <c r="F184" s="60"/>
      <c r="G184" s="60"/>
      <c r="H184" s="60"/>
      <c r="I184" s="60"/>
      <c r="J184" s="60"/>
      <c r="K184" s="60"/>
      <c r="L184" s="33"/>
      <c r="M184" s="229"/>
    </row>
    <row r="185" spans="1:13" ht="12" customHeight="1">
      <c r="A185" s="37" t="str">
        <v/>
      </c>
      <c r="B185" s="69" t="str">
        <v/>
      </c>
      <c r="C185" s="35">
        <v>244</v>
      </c>
      <c r="D185" s="45">
        <v>225</v>
      </c>
      <c r="E185" s="36">
        <f t="shared" si="47"/>
        <v>0</v>
      </c>
      <c r="F185" s="60"/>
      <c r="G185" s="60"/>
      <c r="H185" s="60"/>
      <c r="I185" s="60"/>
      <c r="J185" s="60"/>
      <c r="K185" s="60"/>
      <c r="L185" s="33"/>
      <c r="M185" s="229"/>
    </row>
    <row r="186" spans="1:13" ht="12" customHeight="1">
      <c r="A186" s="37" t="str">
        <v/>
      </c>
      <c r="B186" s="69" t="str">
        <v/>
      </c>
      <c r="C186" s="35">
        <v>244</v>
      </c>
      <c r="D186" s="45">
        <v>225</v>
      </c>
      <c r="E186" s="36">
        <f t="shared" si="47"/>
        <v>0</v>
      </c>
      <c r="F186" s="60"/>
      <c r="G186" s="60"/>
      <c r="H186" s="60"/>
      <c r="I186" s="60"/>
      <c r="J186" s="60"/>
      <c r="K186" s="60"/>
      <c r="L186" s="33"/>
      <c r="M186" s="229"/>
    </row>
    <row r="187" spans="1:13" ht="12" customHeight="1">
      <c r="A187" s="37" t="str">
        <v/>
      </c>
      <c r="B187" s="69" t="str">
        <v/>
      </c>
      <c r="C187" s="35">
        <v>244</v>
      </c>
      <c r="D187" s="45">
        <v>225</v>
      </c>
      <c r="E187" s="36">
        <f t="shared" si="47"/>
        <v>0</v>
      </c>
      <c r="F187" s="60"/>
      <c r="G187" s="60"/>
      <c r="H187" s="60"/>
      <c r="I187" s="60"/>
      <c r="J187" s="60"/>
      <c r="K187" s="60"/>
      <c r="L187" s="33"/>
      <c r="M187" s="229"/>
    </row>
    <row r="188" spans="1:13" ht="12" customHeight="1">
      <c r="A188" s="37" t="str">
        <v/>
      </c>
      <c r="B188" s="69" t="str">
        <v/>
      </c>
      <c r="C188" s="35">
        <v>244</v>
      </c>
      <c r="D188" s="45">
        <v>225</v>
      </c>
      <c r="E188" s="36">
        <f t="shared" si="47"/>
        <v>0</v>
      </c>
      <c r="F188" s="60"/>
      <c r="G188" s="60"/>
      <c r="H188" s="60"/>
      <c r="I188" s="60"/>
      <c r="J188" s="60"/>
      <c r="K188" s="60"/>
      <c r="L188" s="33"/>
      <c r="M188" s="229"/>
    </row>
    <row r="189" spans="1:13" ht="12" customHeight="1">
      <c r="A189" s="37" t="str">
        <v/>
      </c>
      <c r="B189" s="69" t="str">
        <v/>
      </c>
      <c r="C189" s="35">
        <v>244</v>
      </c>
      <c r="D189" s="45">
        <v>225</v>
      </c>
      <c r="E189" s="36">
        <f t="shared" si="47"/>
        <v>0</v>
      </c>
      <c r="F189" s="60"/>
      <c r="G189" s="60"/>
      <c r="H189" s="60"/>
      <c r="I189" s="60"/>
      <c r="J189" s="60"/>
      <c r="K189" s="60"/>
      <c r="L189" s="33"/>
      <c r="M189" s="229"/>
    </row>
    <row r="190" spans="1:13" ht="12" customHeight="1">
      <c r="A190" s="37" t="str">
        <v/>
      </c>
      <c r="B190" s="69" t="str">
        <v/>
      </c>
      <c r="C190" s="35">
        <v>244</v>
      </c>
      <c r="D190" s="45">
        <v>225</v>
      </c>
      <c r="E190" s="36">
        <f t="shared" si="47"/>
        <v>0</v>
      </c>
      <c r="F190" s="60"/>
      <c r="G190" s="60"/>
      <c r="H190" s="60"/>
      <c r="I190" s="60"/>
      <c r="J190" s="60"/>
      <c r="K190" s="60"/>
      <c r="L190" s="33"/>
      <c r="M190" s="229"/>
    </row>
    <row r="191" spans="1:13" ht="12" customHeight="1">
      <c r="A191" s="37" t="str">
        <v/>
      </c>
      <c r="B191" s="69" t="str">
        <v/>
      </c>
      <c r="C191" s="35">
        <v>244</v>
      </c>
      <c r="D191" s="45">
        <v>225</v>
      </c>
      <c r="E191" s="36">
        <f t="shared" si="47"/>
        <v>0</v>
      </c>
      <c r="F191" s="60"/>
      <c r="G191" s="60"/>
      <c r="H191" s="60"/>
      <c r="I191" s="60"/>
      <c r="J191" s="60"/>
      <c r="K191" s="60"/>
      <c r="L191" s="33"/>
      <c r="M191" s="229"/>
    </row>
    <row r="192" spans="1:13" ht="12" customHeight="1">
      <c r="A192" s="37" t="str">
        <v/>
      </c>
      <c r="B192" s="69" t="str">
        <v/>
      </c>
      <c r="C192" s="35">
        <v>244</v>
      </c>
      <c r="D192" s="45">
        <v>225</v>
      </c>
      <c r="E192" s="36">
        <f t="shared" si="47"/>
        <v>0</v>
      </c>
      <c r="F192" s="60"/>
      <c r="G192" s="60"/>
      <c r="H192" s="60"/>
      <c r="I192" s="60"/>
      <c r="J192" s="60"/>
      <c r="K192" s="60"/>
      <c r="L192" s="33"/>
      <c r="M192" s="229"/>
    </row>
    <row r="193" spans="1:13" ht="12" customHeight="1">
      <c r="A193" s="37" t="str">
        <v/>
      </c>
      <c r="B193" s="69" t="str">
        <v/>
      </c>
      <c r="C193" s="35">
        <v>244</v>
      </c>
      <c r="D193" s="45">
        <v>225</v>
      </c>
      <c r="E193" s="36">
        <f t="shared" si="47"/>
        <v>0</v>
      </c>
      <c r="F193" s="60"/>
      <c r="G193" s="60"/>
      <c r="H193" s="60"/>
      <c r="I193" s="60"/>
      <c r="J193" s="60"/>
      <c r="K193" s="60"/>
      <c r="L193" s="33"/>
      <c r="M193" s="229"/>
    </row>
    <row r="194" spans="1:13" ht="12" customHeight="1">
      <c r="A194" s="37" t="str">
        <v/>
      </c>
      <c r="B194" s="69" t="str">
        <v/>
      </c>
      <c r="C194" s="35">
        <v>244</v>
      </c>
      <c r="D194" s="45">
        <v>225</v>
      </c>
      <c r="E194" s="36">
        <f t="shared" si="47"/>
        <v>0</v>
      </c>
      <c r="F194" s="60"/>
      <c r="G194" s="60"/>
      <c r="H194" s="60"/>
      <c r="I194" s="60"/>
      <c r="J194" s="60"/>
      <c r="K194" s="60"/>
      <c r="L194" s="33"/>
      <c r="M194" s="229"/>
    </row>
    <row r="195" spans="1:13" ht="12" customHeight="1">
      <c r="A195" s="37" t="str">
        <v/>
      </c>
      <c r="B195" s="69" t="str">
        <v/>
      </c>
      <c r="C195" s="35">
        <v>244</v>
      </c>
      <c r="D195" s="45">
        <v>225</v>
      </c>
      <c r="E195" s="36">
        <f t="shared" si="47"/>
        <v>0</v>
      </c>
      <c r="F195" s="60"/>
      <c r="G195" s="60"/>
      <c r="H195" s="60"/>
      <c r="I195" s="60"/>
      <c r="J195" s="60"/>
      <c r="K195" s="60"/>
      <c r="L195" s="33"/>
      <c r="M195" s="229"/>
    </row>
    <row r="196" spans="1:13" ht="12" customHeight="1">
      <c r="A196" s="34" t="s">
        <v>313</v>
      </c>
      <c r="B196" s="69" t="s">
        <v>670</v>
      </c>
      <c r="C196" s="35">
        <v>244</v>
      </c>
      <c r="D196" s="45">
        <v>226</v>
      </c>
      <c r="E196" s="36">
        <f t="shared" si="47"/>
        <v>678600</v>
      </c>
      <c r="F196" s="36">
        <f t="shared" ref="F196:K196" si="48">SUM(F197:F215)</f>
        <v>660600</v>
      </c>
      <c r="G196" s="36">
        <f t="shared" si="48"/>
        <v>0</v>
      </c>
      <c r="H196" s="36">
        <f t="shared" si="48"/>
        <v>0</v>
      </c>
      <c r="I196" s="36">
        <f t="shared" si="48"/>
        <v>18000</v>
      </c>
      <c r="J196" s="36">
        <f t="shared" si="48"/>
        <v>0</v>
      </c>
      <c r="K196" s="36">
        <f t="shared" si="48"/>
        <v>0</v>
      </c>
      <c r="L196" s="33">
        <f>ROW()</f>
        <v>196</v>
      </c>
      <c r="M196" s="229"/>
    </row>
    <row r="197" spans="1:13" ht="12" customHeight="1">
      <c r="A197" s="37" t="str">
        <f t="array" ref="A197">IFERROR(INDEX(КБК!E4:E1335,SMALL(IF((($D$196=КБК!F4:F1335)*($C$197=КБК!G4:G1335)*(NOT(ISERR(SEARCH($L$1,КБК!D4:D1335))))),ROW(КБК!E4:E1335)-3,""),ROW()-$L$196)),"")</f>
        <v/>
      </c>
      <c r="B197" s="69" t="str">
        <f t="array" ref="B197">IFERROR(INDEX(КБК!H4:H1335,SMALL(IF((($D$196=КБК!F4:F1335)*($C$197=КБК!G4:G1335)*(NOT(ISERR(SEARCH($L$1,КБК!D4:D1335))))),ROW(КБК!E4:E1335)-3,""),ROW()-$L$196)),"")</f>
        <v/>
      </c>
      <c r="C197" s="35">
        <v>243</v>
      </c>
      <c r="D197" s="45">
        <v>226</v>
      </c>
      <c r="E197" s="36">
        <f t="shared" si="47"/>
        <v>0</v>
      </c>
      <c r="F197" s="60"/>
      <c r="G197" s="60"/>
      <c r="H197" s="60"/>
      <c r="I197" s="60"/>
      <c r="J197" s="60"/>
      <c r="K197" s="60"/>
      <c r="L197" s="33"/>
      <c r="M197" s="229"/>
    </row>
    <row r="198" spans="1:13" ht="12" customHeight="1">
      <c r="A198" s="37" t="str">
        <f t="array" ref="A198:A215">IFERROR(INDEX(КБК!E4:E1335,SMALL(IF((($D$196=КБК!F4:F1335)*($C$196=КБК!G4:G1335)*(NOT(ISERR(SEARCH($L$1,КБК!D4:D1335))))),ROW(КБК!E4:E1335)-3,""),ROW()-$L$196-1)),"")</f>
        <v>Аренда 000000121.244.0</v>
      </c>
      <c r="B198" s="69" t="str">
        <f t="array" ref="B198:B215">IFERROR(INDEX(КБК!H4:H1335,SMALL(IF((($D$198=КБК!F4:F1335)*($C$198=КБК!G4:G1335)*(NOT(ISERR(SEARCH($L$1,КБК!D4:D1335))))),ROW(КБК!E4:E1335)-3,""),ROW()-$L$196-1)),"")</f>
        <v>1102</v>
      </c>
      <c r="C198" s="35">
        <v>244</v>
      </c>
      <c r="D198" s="45">
        <v>226</v>
      </c>
      <c r="E198" s="36">
        <f t="shared" si="47"/>
        <v>10000</v>
      </c>
      <c r="F198" s="60"/>
      <c r="G198" s="60"/>
      <c r="H198" s="60"/>
      <c r="I198" s="60">
        <v>10000</v>
      </c>
      <c r="J198" s="60"/>
      <c r="K198" s="60"/>
      <c r="L198" s="33"/>
      <c r="M198" s="229"/>
    </row>
    <row r="199" spans="1:13" ht="12" customHeight="1">
      <c r="A199" s="37" t="str">
        <v>Доходы 000000131.244.0</v>
      </c>
      <c r="B199" s="69" t="str">
        <v>1102</v>
      </c>
      <c r="C199" s="35">
        <v>244</v>
      </c>
      <c r="D199" s="45">
        <v>226</v>
      </c>
      <c r="E199" s="36">
        <f t="shared" si="47"/>
        <v>8000</v>
      </c>
      <c r="F199" s="60"/>
      <c r="G199" s="60"/>
      <c r="H199" s="60"/>
      <c r="I199" s="60">
        <v>8000</v>
      </c>
      <c r="J199" s="60"/>
      <c r="K199" s="60"/>
      <c r="L199" s="33"/>
      <c r="M199" s="229"/>
    </row>
    <row r="200" spans="1:13" ht="12" customHeight="1">
      <c r="A200" s="37" t="str">
        <v>Спонсор 000000189.244.0</v>
      </c>
      <c r="B200" s="69" t="str">
        <v>1102</v>
      </c>
      <c r="C200" s="35">
        <v>244</v>
      </c>
      <c r="D200" s="45">
        <v>226</v>
      </c>
      <c r="E200" s="36">
        <f t="shared" si="47"/>
        <v>0</v>
      </c>
      <c r="F200" s="60"/>
      <c r="G200" s="60"/>
      <c r="H200" s="60"/>
      <c r="I200" s="60"/>
      <c r="J200" s="60"/>
      <c r="K200" s="60"/>
      <c r="L200" s="33"/>
      <c r="M200" s="229"/>
    </row>
    <row r="201" spans="1:13" ht="12" customHeight="1">
      <c r="A201" s="37" t="str">
        <v>спорт 113038759.244.0</v>
      </c>
      <c r="B201" s="69" t="str">
        <v>1102</v>
      </c>
      <c r="C201" s="35">
        <v>244</v>
      </c>
      <c r="D201" s="45">
        <v>226</v>
      </c>
      <c r="E201" s="36">
        <f t="shared" si="47"/>
        <v>660600</v>
      </c>
      <c r="F201" s="60">
        <v>660600</v>
      </c>
      <c r="G201" s="60"/>
      <c r="H201" s="60"/>
      <c r="I201" s="60"/>
      <c r="J201" s="60"/>
      <c r="K201" s="60"/>
      <c r="L201" s="33"/>
      <c r="M201" s="229"/>
    </row>
    <row r="202" spans="1:13" ht="12" customHeight="1">
      <c r="A202" s="37" t="str">
        <v>трудбригада 016032517.244.0</v>
      </c>
      <c r="B202" s="69" t="str">
        <v>0401</v>
      </c>
      <c r="C202" s="35">
        <v>244</v>
      </c>
      <c r="D202" s="45">
        <v>226</v>
      </c>
      <c r="E202" s="36">
        <f t="shared" si="47"/>
        <v>0</v>
      </c>
      <c r="F202" s="60"/>
      <c r="G202" s="60"/>
      <c r="H202" s="60"/>
      <c r="I202" s="60"/>
      <c r="J202" s="60"/>
      <c r="K202" s="60"/>
      <c r="L202" s="33"/>
      <c r="M202" s="229"/>
    </row>
    <row r="203" spans="1:13" ht="12" customHeight="1">
      <c r="A203" s="37" t="str">
        <v>МТБ спорт 112010004.244.0</v>
      </c>
      <c r="B203" s="69" t="str">
        <v>1102</v>
      </c>
      <c r="C203" s="35">
        <v>244</v>
      </c>
      <c r="D203" s="45">
        <v>226</v>
      </c>
      <c r="E203" s="36">
        <f t="shared" si="47"/>
        <v>0</v>
      </c>
      <c r="F203" s="60"/>
      <c r="G203" s="60"/>
      <c r="H203" s="60"/>
      <c r="I203" s="60"/>
      <c r="J203" s="60"/>
      <c r="K203" s="60"/>
      <c r="L203" s="33"/>
      <c r="M203" s="229"/>
    </row>
    <row r="204" spans="1:13" ht="12" customHeight="1">
      <c r="A204" s="37" t="str">
        <v>поддержка 777062200.244.0</v>
      </c>
      <c r="B204" s="69" t="str">
        <v>1102</v>
      </c>
      <c r="C204" s="35">
        <v>244</v>
      </c>
      <c r="D204" s="45">
        <v>226</v>
      </c>
      <c r="E204" s="36">
        <f t="shared" si="47"/>
        <v>0</v>
      </c>
      <c r="F204" s="60"/>
      <c r="G204" s="60"/>
      <c r="H204" s="60"/>
      <c r="I204" s="60"/>
      <c r="J204" s="60"/>
      <c r="K204" s="60"/>
      <c r="L204" s="33"/>
      <c r="M204" s="229"/>
    </row>
    <row r="205" spans="1:13" ht="12" customHeight="1">
      <c r="A205" s="37" t="str">
        <v/>
      </c>
      <c r="B205" s="69" t="str">
        <v/>
      </c>
      <c r="C205" s="35">
        <v>244</v>
      </c>
      <c r="D205" s="45">
        <v>226</v>
      </c>
      <c r="E205" s="36">
        <f t="shared" si="47"/>
        <v>0</v>
      </c>
      <c r="F205" s="60"/>
      <c r="G205" s="60"/>
      <c r="H205" s="60"/>
      <c r="I205" s="60"/>
      <c r="J205" s="60"/>
      <c r="K205" s="60"/>
      <c r="L205" s="33"/>
      <c r="M205" s="229"/>
    </row>
    <row r="206" spans="1:13" ht="12" customHeight="1">
      <c r="A206" s="37" t="str">
        <v/>
      </c>
      <c r="B206" s="69" t="str">
        <v/>
      </c>
      <c r="C206" s="35">
        <v>244</v>
      </c>
      <c r="D206" s="45">
        <v>226</v>
      </c>
      <c r="E206" s="36">
        <f t="shared" si="47"/>
        <v>0</v>
      </c>
      <c r="F206" s="60"/>
      <c r="G206" s="60"/>
      <c r="H206" s="60"/>
      <c r="I206" s="60"/>
      <c r="J206" s="60"/>
      <c r="K206" s="60"/>
      <c r="L206" s="33"/>
      <c r="M206" s="229"/>
    </row>
    <row r="207" spans="1:13" ht="12" customHeight="1">
      <c r="A207" s="37" t="str">
        <v/>
      </c>
      <c r="B207" s="69" t="str">
        <v/>
      </c>
      <c r="C207" s="35">
        <v>244</v>
      </c>
      <c r="D207" s="45">
        <v>226</v>
      </c>
      <c r="E207" s="36">
        <f t="shared" si="47"/>
        <v>0</v>
      </c>
      <c r="F207" s="60"/>
      <c r="G207" s="60"/>
      <c r="H207" s="60"/>
      <c r="I207" s="60"/>
      <c r="J207" s="60"/>
      <c r="K207" s="60"/>
      <c r="L207" s="33"/>
      <c r="M207" s="229"/>
    </row>
    <row r="208" spans="1:13" ht="12" customHeight="1">
      <c r="A208" s="37" t="str">
        <v/>
      </c>
      <c r="B208" s="69" t="str">
        <v/>
      </c>
      <c r="C208" s="35">
        <v>244</v>
      </c>
      <c r="D208" s="45">
        <v>226</v>
      </c>
      <c r="E208" s="36">
        <f t="shared" si="47"/>
        <v>0</v>
      </c>
      <c r="F208" s="60"/>
      <c r="G208" s="60"/>
      <c r="H208" s="60"/>
      <c r="I208" s="60"/>
      <c r="J208" s="60"/>
      <c r="K208" s="60"/>
      <c r="L208" s="33"/>
      <c r="M208" s="229"/>
    </row>
    <row r="209" spans="1:13" ht="12" customHeight="1">
      <c r="A209" s="37" t="str">
        <v/>
      </c>
      <c r="B209" s="69" t="str">
        <v/>
      </c>
      <c r="C209" s="35">
        <v>244</v>
      </c>
      <c r="D209" s="45">
        <v>226</v>
      </c>
      <c r="E209" s="36">
        <f t="shared" si="47"/>
        <v>0</v>
      </c>
      <c r="F209" s="60"/>
      <c r="G209" s="60"/>
      <c r="H209" s="60"/>
      <c r="I209" s="60"/>
      <c r="J209" s="60"/>
      <c r="K209" s="60"/>
      <c r="L209" s="33"/>
      <c r="M209" s="229"/>
    </row>
    <row r="210" spans="1:13" ht="12" customHeight="1">
      <c r="A210" s="37" t="str">
        <v/>
      </c>
      <c r="B210" s="69" t="str">
        <v/>
      </c>
      <c r="C210" s="35">
        <v>244</v>
      </c>
      <c r="D210" s="45">
        <v>226</v>
      </c>
      <c r="E210" s="36">
        <f t="shared" si="47"/>
        <v>0</v>
      </c>
      <c r="F210" s="60"/>
      <c r="G210" s="60"/>
      <c r="H210" s="60"/>
      <c r="I210" s="60"/>
      <c r="J210" s="60"/>
      <c r="K210" s="60"/>
      <c r="L210" s="33"/>
      <c r="M210" s="229"/>
    </row>
    <row r="211" spans="1:13" ht="12" customHeight="1">
      <c r="A211" s="37" t="str">
        <v/>
      </c>
      <c r="B211" s="69" t="str">
        <v/>
      </c>
      <c r="C211" s="35">
        <v>244</v>
      </c>
      <c r="D211" s="45">
        <v>226</v>
      </c>
      <c r="E211" s="36">
        <f t="shared" si="47"/>
        <v>0</v>
      </c>
      <c r="F211" s="60"/>
      <c r="G211" s="60"/>
      <c r="H211" s="60"/>
      <c r="I211" s="60"/>
      <c r="J211" s="60"/>
      <c r="K211" s="60"/>
      <c r="L211" s="33"/>
      <c r="M211" s="229"/>
    </row>
    <row r="212" spans="1:13" ht="12" customHeight="1">
      <c r="A212" s="37" t="str">
        <v/>
      </c>
      <c r="B212" s="69" t="str">
        <v/>
      </c>
      <c r="C212" s="35">
        <v>244</v>
      </c>
      <c r="D212" s="45">
        <v>226</v>
      </c>
      <c r="E212" s="36">
        <f t="shared" si="47"/>
        <v>0</v>
      </c>
      <c r="F212" s="60"/>
      <c r="G212" s="60"/>
      <c r="H212" s="60"/>
      <c r="I212" s="60"/>
      <c r="J212" s="60"/>
      <c r="K212" s="60"/>
      <c r="L212" s="33"/>
      <c r="M212" s="229"/>
    </row>
    <row r="213" spans="1:13" ht="12" customHeight="1">
      <c r="A213" s="37" t="str">
        <v/>
      </c>
      <c r="B213" s="69" t="str">
        <v/>
      </c>
      <c r="C213" s="35">
        <v>244</v>
      </c>
      <c r="D213" s="45">
        <v>226</v>
      </c>
      <c r="E213" s="36">
        <f t="shared" si="47"/>
        <v>0</v>
      </c>
      <c r="F213" s="60"/>
      <c r="G213" s="60"/>
      <c r="H213" s="60"/>
      <c r="I213" s="60"/>
      <c r="J213" s="60"/>
      <c r="K213" s="60"/>
      <c r="L213" s="33"/>
      <c r="M213" s="229"/>
    </row>
    <row r="214" spans="1:13" ht="12" customHeight="1">
      <c r="A214" s="37" t="str">
        <v/>
      </c>
      <c r="B214" s="69" t="str">
        <v/>
      </c>
      <c r="C214" s="35">
        <v>244</v>
      </c>
      <c r="D214" s="45">
        <v>226</v>
      </c>
      <c r="E214" s="36">
        <f t="shared" si="47"/>
        <v>0</v>
      </c>
      <c r="F214" s="60"/>
      <c r="G214" s="60"/>
      <c r="H214" s="60"/>
      <c r="I214" s="60"/>
      <c r="J214" s="60"/>
      <c r="K214" s="60"/>
      <c r="L214" s="33"/>
      <c r="M214" s="229"/>
    </row>
    <row r="215" spans="1:13" ht="12" customHeight="1">
      <c r="A215" s="37" t="str">
        <v/>
      </c>
      <c r="B215" s="69" t="str">
        <v/>
      </c>
      <c r="C215" s="35">
        <v>244</v>
      </c>
      <c r="D215" s="45">
        <v>226</v>
      </c>
      <c r="E215" s="36">
        <f t="shared" si="47"/>
        <v>0</v>
      </c>
      <c r="F215" s="60"/>
      <c r="G215" s="60"/>
      <c r="H215" s="60"/>
      <c r="I215" s="60"/>
      <c r="J215" s="60"/>
      <c r="K215" s="60"/>
      <c r="L215" s="33"/>
      <c r="M215" s="229"/>
    </row>
    <row r="216" spans="1:13" ht="12" customHeight="1">
      <c r="A216" s="148" t="s">
        <v>894</v>
      </c>
      <c r="B216" s="69" t="s">
        <v>670</v>
      </c>
      <c r="C216" s="35">
        <v>244</v>
      </c>
      <c r="D216" s="45">
        <v>227</v>
      </c>
      <c r="E216" s="36">
        <f t="shared" si="47"/>
        <v>37800</v>
      </c>
      <c r="F216" s="36">
        <f>SUM(F217:F218)</f>
        <v>37800</v>
      </c>
      <c r="G216" s="36">
        <f t="shared" ref="G216:K216" si="49">SUM(G217:G218)</f>
        <v>0</v>
      </c>
      <c r="H216" s="36">
        <f t="shared" si="49"/>
        <v>0</v>
      </c>
      <c r="I216" s="36">
        <f t="shared" si="49"/>
        <v>0</v>
      </c>
      <c r="J216" s="36">
        <f t="shared" si="49"/>
        <v>0</v>
      </c>
      <c r="K216" s="36">
        <f t="shared" si="49"/>
        <v>0</v>
      </c>
      <c r="L216" s="33">
        <f>ROW()</f>
        <v>216</v>
      </c>
      <c r="M216" s="229"/>
    </row>
    <row r="217" spans="1:13" ht="12" customHeight="1">
      <c r="A217" s="37" t="str">
        <f t="array" ref="A217:A218">IFERROR(INDEX(КБК!E4:E1335,SMALL(IF((($D$216=КБК!F4:F1335)*($C$216=КБК!G4:G1335)*(NOT(ISERR(SEARCH($L$1,КБК!D4:D1335))))),ROW(КБК!E4:E1335)-3,""),ROW()-$L$216)),"")</f>
        <v>спорт 113038759.244.0</v>
      </c>
      <c r="B217" s="69" t="str">
        <f t="array" ref="B217:B218">IFERROR(INDEX(КБК!H4:H1335,SMALL(IF((($D$216=КБК!F4:F1335)*($C$216=КБК!G4:G1335)*(NOT(ISERR(SEARCH($L$1,КБК!D4:D1335))))),ROW(КБК!E4:E1335)-3,""),ROW()-$L$216)),"")</f>
        <v>1102</v>
      </c>
      <c r="C217" s="35">
        <v>244</v>
      </c>
      <c r="D217" s="45">
        <v>227</v>
      </c>
      <c r="E217" s="36">
        <f t="shared" si="47"/>
        <v>37800</v>
      </c>
      <c r="F217" s="60">
        <v>37800</v>
      </c>
      <c r="G217" s="60"/>
      <c r="H217" s="60"/>
      <c r="I217" s="60"/>
      <c r="J217" s="60"/>
      <c r="K217" s="60"/>
      <c r="L217" s="33"/>
      <c r="M217" s="229"/>
    </row>
    <row r="218" spans="1:13" ht="12" customHeight="1">
      <c r="A218" s="37" t="str">
        <v/>
      </c>
      <c r="B218" s="69" t="str">
        <v/>
      </c>
      <c r="C218" s="35">
        <v>244</v>
      </c>
      <c r="D218" s="45">
        <v>227</v>
      </c>
      <c r="E218" s="36">
        <f t="shared" si="47"/>
        <v>0</v>
      </c>
      <c r="F218" s="60"/>
      <c r="G218" s="60"/>
      <c r="H218" s="60"/>
      <c r="I218" s="60"/>
      <c r="J218" s="60"/>
      <c r="K218" s="60"/>
      <c r="L218" s="33"/>
      <c r="M218" s="229"/>
    </row>
    <row r="219" spans="1:13" ht="12" customHeight="1">
      <c r="A219" s="34" t="s">
        <v>314</v>
      </c>
      <c r="B219" s="69" t="s">
        <v>670</v>
      </c>
      <c r="C219" s="35">
        <v>244</v>
      </c>
      <c r="D219" s="45">
        <v>296</v>
      </c>
      <c r="E219" s="36">
        <f t="shared" si="47"/>
        <v>0</v>
      </c>
      <c r="F219" s="36">
        <f t="shared" ref="F219:K219" si="50">SUM(F220:F232)</f>
        <v>0</v>
      </c>
      <c r="G219" s="36">
        <f t="shared" si="50"/>
        <v>0</v>
      </c>
      <c r="H219" s="36">
        <f t="shared" si="50"/>
        <v>0</v>
      </c>
      <c r="I219" s="36">
        <f t="shared" si="50"/>
        <v>0</v>
      </c>
      <c r="J219" s="36">
        <f t="shared" si="50"/>
        <v>0</v>
      </c>
      <c r="K219" s="36">
        <f t="shared" si="50"/>
        <v>0</v>
      </c>
      <c r="L219" s="33">
        <f>ROW()</f>
        <v>219</v>
      </c>
      <c r="M219" s="229"/>
    </row>
    <row r="220" spans="1:13" ht="12" customHeight="1">
      <c r="A220" s="37" t="str">
        <f t="array" ref="A220:A232">IFERROR(INDEX(КБК!E4:E1335,SMALL(IF((($D$219=КБК!F4:F1335)*($C$219=КБК!G4:G1335)*(NOT(ISERR(SEARCH($L$1,КБК!D4:D1335))))),ROW(КБК!E4:E1335)-3,""),ROW()-$L$219)),"")</f>
        <v/>
      </c>
      <c r="B220" s="69" t="str">
        <f t="array" ref="B220:B232">IFERROR(INDEX(КБК!H4:H1335,SMALL(IF((($D$219=КБК!F4:F1335)*($C$219=КБК!G4:G1335)*(NOT(ISERR(SEARCH($L$1,КБК!D4:D1335))))),ROW(КБК!E4:E1335)-3,""),ROW()-$L$219)),"")</f>
        <v/>
      </c>
      <c r="C220" s="35">
        <v>244</v>
      </c>
      <c r="D220" s="45">
        <v>296</v>
      </c>
      <c r="E220" s="36">
        <f t="shared" si="47"/>
        <v>0</v>
      </c>
      <c r="F220" s="60"/>
      <c r="G220" s="60"/>
      <c r="H220" s="60"/>
      <c r="I220" s="60"/>
      <c r="J220" s="60"/>
      <c r="K220" s="60"/>
      <c r="L220" s="33"/>
      <c r="M220" s="229"/>
    </row>
    <row r="221" spans="1:13" ht="12" customHeight="1">
      <c r="A221" s="37" t="str">
        <v/>
      </c>
      <c r="B221" s="69" t="str">
        <v/>
      </c>
      <c r="C221" s="35">
        <v>244</v>
      </c>
      <c r="D221" s="45">
        <v>296</v>
      </c>
      <c r="E221" s="36">
        <f t="shared" si="47"/>
        <v>0</v>
      </c>
      <c r="F221" s="60"/>
      <c r="G221" s="60"/>
      <c r="H221" s="60"/>
      <c r="I221" s="60"/>
      <c r="J221" s="60"/>
      <c r="K221" s="60"/>
      <c r="L221" s="33"/>
      <c r="M221" s="229"/>
    </row>
    <row r="222" spans="1:13" ht="12" customHeight="1">
      <c r="A222" s="37" t="str">
        <v/>
      </c>
      <c r="B222" s="69" t="str">
        <v/>
      </c>
      <c r="C222" s="35">
        <v>244</v>
      </c>
      <c r="D222" s="45">
        <v>296</v>
      </c>
      <c r="E222" s="36">
        <f t="shared" si="47"/>
        <v>0</v>
      </c>
      <c r="F222" s="60"/>
      <c r="G222" s="60"/>
      <c r="H222" s="60"/>
      <c r="I222" s="60"/>
      <c r="J222" s="60"/>
      <c r="K222" s="60"/>
      <c r="L222" s="33"/>
      <c r="M222" s="229"/>
    </row>
    <row r="223" spans="1:13" ht="12" customHeight="1">
      <c r="A223" s="37" t="str">
        <v/>
      </c>
      <c r="B223" s="69" t="str">
        <v/>
      </c>
      <c r="C223" s="35">
        <v>244</v>
      </c>
      <c r="D223" s="45">
        <v>296</v>
      </c>
      <c r="E223" s="36">
        <f t="shared" si="47"/>
        <v>0</v>
      </c>
      <c r="F223" s="60"/>
      <c r="G223" s="60"/>
      <c r="H223" s="60"/>
      <c r="I223" s="60"/>
      <c r="J223" s="60"/>
      <c r="K223" s="60"/>
      <c r="L223" s="33"/>
      <c r="M223" s="229"/>
    </row>
    <row r="224" spans="1:13" ht="12" customHeight="1">
      <c r="A224" s="37" t="str">
        <v/>
      </c>
      <c r="B224" s="69" t="str">
        <v/>
      </c>
      <c r="C224" s="35">
        <v>244</v>
      </c>
      <c r="D224" s="45">
        <v>296</v>
      </c>
      <c r="E224" s="36">
        <f t="shared" si="47"/>
        <v>0</v>
      </c>
      <c r="F224" s="60"/>
      <c r="G224" s="60"/>
      <c r="H224" s="60"/>
      <c r="I224" s="60"/>
      <c r="J224" s="60"/>
      <c r="K224" s="60"/>
      <c r="L224" s="33"/>
      <c r="M224" s="229"/>
    </row>
    <row r="225" spans="1:13" ht="12" customHeight="1">
      <c r="A225" s="37" t="str">
        <v/>
      </c>
      <c r="B225" s="69" t="str">
        <v/>
      </c>
      <c r="C225" s="35">
        <v>244</v>
      </c>
      <c r="D225" s="45">
        <v>296</v>
      </c>
      <c r="E225" s="36">
        <f t="shared" si="47"/>
        <v>0</v>
      </c>
      <c r="F225" s="60"/>
      <c r="G225" s="60"/>
      <c r="H225" s="60"/>
      <c r="I225" s="60"/>
      <c r="J225" s="60"/>
      <c r="K225" s="60"/>
      <c r="L225" s="33"/>
      <c r="M225" s="229"/>
    </row>
    <row r="226" spans="1:13" ht="12" customHeight="1">
      <c r="A226" s="37" t="str">
        <v/>
      </c>
      <c r="B226" s="69" t="str">
        <v/>
      </c>
      <c r="C226" s="35">
        <v>244</v>
      </c>
      <c r="D226" s="45">
        <v>296</v>
      </c>
      <c r="E226" s="36">
        <f t="shared" si="47"/>
        <v>0</v>
      </c>
      <c r="F226" s="60"/>
      <c r="G226" s="60"/>
      <c r="H226" s="60"/>
      <c r="I226" s="60"/>
      <c r="J226" s="60"/>
      <c r="K226" s="60"/>
      <c r="L226" s="33"/>
      <c r="M226" s="229"/>
    </row>
    <row r="227" spans="1:13" ht="12" customHeight="1">
      <c r="A227" s="37" t="str">
        <v/>
      </c>
      <c r="B227" s="69" t="str">
        <v/>
      </c>
      <c r="C227" s="35">
        <v>244</v>
      </c>
      <c r="D227" s="45">
        <v>296</v>
      </c>
      <c r="E227" s="36">
        <f t="shared" si="47"/>
        <v>0</v>
      </c>
      <c r="F227" s="60"/>
      <c r="G227" s="60"/>
      <c r="H227" s="60"/>
      <c r="I227" s="60"/>
      <c r="J227" s="60"/>
      <c r="K227" s="60"/>
      <c r="L227" s="33"/>
      <c r="M227" s="229"/>
    </row>
    <row r="228" spans="1:13" ht="12" customHeight="1">
      <c r="A228" s="37" t="str">
        <v/>
      </c>
      <c r="B228" s="69" t="str">
        <v/>
      </c>
      <c r="C228" s="35">
        <v>244</v>
      </c>
      <c r="D228" s="45">
        <v>296</v>
      </c>
      <c r="E228" s="36">
        <f t="shared" si="47"/>
        <v>0</v>
      </c>
      <c r="F228" s="60"/>
      <c r="G228" s="60"/>
      <c r="H228" s="60"/>
      <c r="I228" s="60"/>
      <c r="J228" s="60"/>
      <c r="K228" s="60"/>
      <c r="L228" s="33"/>
      <c r="M228" s="229"/>
    </row>
    <row r="229" spans="1:13" ht="12" customHeight="1">
      <c r="A229" s="37" t="str">
        <v/>
      </c>
      <c r="B229" s="69" t="str">
        <v/>
      </c>
      <c r="C229" s="35">
        <v>244</v>
      </c>
      <c r="D229" s="45">
        <v>296</v>
      </c>
      <c r="E229" s="36">
        <f t="shared" si="47"/>
        <v>0</v>
      </c>
      <c r="F229" s="60"/>
      <c r="G229" s="60"/>
      <c r="H229" s="60"/>
      <c r="I229" s="60"/>
      <c r="J229" s="60"/>
      <c r="K229" s="60"/>
      <c r="L229" s="33"/>
      <c r="M229" s="229"/>
    </row>
    <row r="230" spans="1:13" ht="12" customHeight="1">
      <c r="A230" s="37" t="str">
        <v/>
      </c>
      <c r="B230" s="69" t="str">
        <v/>
      </c>
      <c r="C230" s="35">
        <v>244</v>
      </c>
      <c r="D230" s="45">
        <v>296</v>
      </c>
      <c r="E230" s="36">
        <f t="shared" si="47"/>
        <v>0</v>
      </c>
      <c r="F230" s="60"/>
      <c r="G230" s="60"/>
      <c r="H230" s="60"/>
      <c r="I230" s="60"/>
      <c r="J230" s="60"/>
      <c r="K230" s="60"/>
      <c r="L230" s="33"/>
      <c r="M230" s="229"/>
    </row>
    <row r="231" spans="1:13" ht="12" customHeight="1">
      <c r="A231" s="37" t="str">
        <v/>
      </c>
      <c r="B231" s="69" t="str">
        <v/>
      </c>
      <c r="C231" s="35">
        <v>244</v>
      </c>
      <c r="D231" s="45">
        <v>296</v>
      </c>
      <c r="E231" s="36">
        <f t="shared" si="47"/>
        <v>0</v>
      </c>
      <c r="F231" s="60"/>
      <c r="G231" s="60"/>
      <c r="H231" s="60"/>
      <c r="I231" s="60"/>
      <c r="J231" s="60"/>
      <c r="K231" s="60"/>
      <c r="L231" s="33"/>
      <c r="M231" s="229"/>
    </row>
    <row r="232" spans="1:13" ht="12" customHeight="1">
      <c r="A232" s="37" t="str">
        <v/>
      </c>
      <c r="B232" s="69" t="str">
        <v/>
      </c>
      <c r="C232" s="35">
        <v>244</v>
      </c>
      <c r="D232" s="45">
        <v>296</v>
      </c>
      <c r="E232" s="36">
        <f t="shared" si="47"/>
        <v>0</v>
      </c>
      <c r="F232" s="60"/>
      <c r="G232" s="60"/>
      <c r="H232" s="60"/>
      <c r="I232" s="60"/>
      <c r="J232" s="60"/>
      <c r="K232" s="60"/>
      <c r="L232" s="33"/>
      <c r="M232" s="229"/>
    </row>
    <row r="233" spans="1:13" ht="12" customHeight="1">
      <c r="A233" s="34" t="s">
        <v>315</v>
      </c>
      <c r="B233" s="69" t="s">
        <v>670</v>
      </c>
      <c r="C233" s="35">
        <v>244</v>
      </c>
      <c r="D233" s="45">
        <v>310</v>
      </c>
      <c r="E233" s="36">
        <f t="shared" si="47"/>
        <v>580000</v>
      </c>
      <c r="F233" s="36">
        <f>SUM(F234:F254)</f>
        <v>540000</v>
      </c>
      <c r="G233" s="36">
        <f t="shared" ref="G233:K233" si="51">SUM(G234:G254)</f>
        <v>0</v>
      </c>
      <c r="H233" s="36">
        <f t="shared" si="51"/>
        <v>0</v>
      </c>
      <c r="I233" s="36">
        <f t="shared" si="51"/>
        <v>40000</v>
      </c>
      <c r="J233" s="36">
        <f t="shared" si="51"/>
        <v>0</v>
      </c>
      <c r="K233" s="36">
        <f t="shared" si="51"/>
        <v>0</v>
      </c>
      <c r="L233" s="33">
        <f>ROW()</f>
        <v>233</v>
      </c>
      <c r="M233" s="229"/>
    </row>
    <row r="234" spans="1:13" ht="12" customHeight="1">
      <c r="A234" s="37" t="str">
        <f t="array" ref="A234:A254">IFERROR(INDEX(КБК!E4:E1335,SMALL(IF((($D$233=КБК!F4:F1335)*($C$233=КБК!G4:G1335)*(NOT(ISERR(SEARCH($L$1,КБК!D4:D1335))))),ROW(КБК!E4:E1335)-3,""),ROW()-$L$233)),"")</f>
        <v>Аренда 000000121.244.0</v>
      </c>
      <c r="B234" s="69" t="str">
        <f t="array" ref="B234:B254">IFERROR(INDEX(КБК!H4:H1335,SMALL(IF((($D$233=КБК!F4:F1335)*($C$233=КБК!G4:G1335)*(NOT(ISERR(SEARCH($L$1,КБК!D4:D1335))))),ROW(КБК!E4:E1335)-3,""),ROW()-$L$233)),"")</f>
        <v>1102</v>
      </c>
      <c r="C234" s="35">
        <v>244</v>
      </c>
      <c r="D234" s="45">
        <v>310</v>
      </c>
      <c r="E234" s="36">
        <f t="shared" si="47"/>
        <v>40000</v>
      </c>
      <c r="F234" s="60"/>
      <c r="G234" s="60"/>
      <c r="H234" s="60"/>
      <c r="I234" s="60">
        <v>40000</v>
      </c>
      <c r="J234" s="60"/>
      <c r="K234" s="60"/>
      <c r="L234" s="33"/>
      <c r="M234" s="229"/>
    </row>
    <row r="235" spans="1:13" ht="12" customHeight="1">
      <c r="A235" s="37" t="str">
        <v>Доходы 000000131.244.0</v>
      </c>
      <c r="B235" s="69" t="str">
        <v>1102</v>
      </c>
      <c r="C235" s="35">
        <v>244</v>
      </c>
      <c r="D235" s="45">
        <v>310</v>
      </c>
      <c r="E235" s="36">
        <f t="shared" si="47"/>
        <v>0</v>
      </c>
      <c r="F235" s="60"/>
      <c r="G235" s="60"/>
      <c r="H235" s="60"/>
      <c r="I235" s="60"/>
      <c r="J235" s="60"/>
      <c r="K235" s="60"/>
      <c r="L235" s="33"/>
      <c r="M235" s="229"/>
    </row>
    <row r="236" spans="1:13" ht="12" customHeight="1">
      <c r="A236" s="37" t="str">
        <v>Спонсор 000000189.244.0</v>
      </c>
      <c r="B236" s="69" t="str">
        <v>1102</v>
      </c>
      <c r="C236" s="35">
        <v>244</v>
      </c>
      <c r="D236" s="45">
        <v>310</v>
      </c>
      <c r="E236" s="36">
        <f t="shared" si="47"/>
        <v>540000</v>
      </c>
      <c r="F236" s="60">
        <v>540000</v>
      </c>
      <c r="G236" s="60"/>
      <c r="H236" s="60"/>
      <c r="I236" s="60"/>
      <c r="J236" s="60"/>
      <c r="K236" s="60"/>
      <c r="L236" s="33"/>
      <c r="M236" s="229"/>
    </row>
    <row r="237" spans="1:13" ht="12" customHeight="1">
      <c r="A237" s="37" t="str">
        <v>спорт 113038759.244.0</v>
      </c>
      <c r="B237" s="69" t="str">
        <v>1102</v>
      </c>
      <c r="C237" s="35">
        <v>244</v>
      </c>
      <c r="D237" s="45">
        <v>310</v>
      </c>
      <c r="E237" s="36">
        <f t="shared" si="47"/>
        <v>0</v>
      </c>
      <c r="F237" s="60"/>
      <c r="G237" s="60"/>
      <c r="H237" s="60"/>
      <c r="I237" s="60"/>
      <c r="J237" s="60"/>
      <c r="K237" s="60"/>
      <c r="L237" s="33"/>
      <c r="M237" s="229"/>
    </row>
    <row r="238" spans="1:13" ht="12" customHeight="1">
      <c r="A238" s="37" t="str">
        <v>МТБ спорт 112010004.244.0</v>
      </c>
      <c r="B238" s="69" t="str">
        <v>1102</v>
      </c>
      <c r="C238" s="35">
        <v>244</v>
      </c>
      <c r="D238" s="45">
        <v>310</v>
      </c>
      <c r="E238" s="36">
        <f t="shared" si="47"/>
        <v>0</v>
      </c>
      <c r="F238" s="60"/>
      <c r="G238" s="60"/>
      <c r="H238" s="60"/>
      <c r="I238" s="60"/>
      <c r="J238" s="60"/>
      <c r="K238" s="60"/>
      <c r="L238" s="33"/>
      <c r="M238" s="229"/>
    </row>
    <row r="239" spans="1:13" ht="12" customHeight="1">
      <c r="A239" s="37" t="str">
        <v>поддержка 777062200.244.0</v>
      </c>
      <c r="B239" s="69" t="str">
        <v>1102</v>
      </c>
      <c r="C239" s="35">
        <v>244</v>
      </c>
      <c r="D239" s="45">
        <v>310</v>
      </c>
      <c r="E239" s="36">
        <f t="shared" si="47"/>
        <v>0</v>
      </c>
      <c r="F239" s="60"/>
      <c r="G239" s="60"/>
      <c r="H239" s="60"/>
      <c r="I239" s="60"/>
      <c r="J239" s="60"/>
      <c r="K239" s="60"/>
      <c r="L239" s="33"/>
      <c r="M239" s="229"/>
    </row>
    <row r="240" spans="1:13" ht="12" customHeight="1">
      <c r="A240" s="37" t="str">
        <v/>
      </c>
      <c r="B240" s="69" t="str">
        <v/>
      </c>
      <c r="C240" s="35">
        <v>244</v>
      </c>
      <c r="D240" s="45">
        <v>310</v>
      </c>
      <c r="E240" s="36">
        <f t="shared" si="47"/>
        <v>0</v>
      </c>
      <c r="F240" s="60"/>
      <c r="G240" s="60"/>
      <c r="H240" s="60"/>
      <c r="I240" s="60"/>
      <c r="J240" s="60"/>
      <c r="K240" s="60"/>
      <c r="L240" s="33"/>
      <c r="M240" s="229"/>
    </row>
    <row r="241" spans="1:13" ht="12" customHeight="1">
      <c r="A241" s="37" t="str">
        <v/>
      </c>
      <c r="B241" s="69" t="str">
        <v/>
      </c>
      <c r="C241" s="35">
        <v>244</v>
      </c>
      <c r="D241" s="45">
        <v>310</v>
      </c>
      <c r="E241" s="36">
        <f t="shared" si="47"/>
        <v>0</v>
      </c>
      <c r="F241" s="60"/>
      <c r="G241" s="60"/>
      <c r="H241" s="60"/>
      <c r="I241" s="60"/>
      <c r="J241" s="60"/>
      <c r="K241" s="60"/>
      <c r="L241" s="33"/>
      <c r="M241" s="229"/>
    </row>
    <row r="242" spans="1:13" ht="12" customHeight="1">
      <c r="A242" s="37" t="str">
        <v/>
      </c>
      <c r="B242" s="69" t="str">
        <v/>
      </c>
      <c r="C242" s="35">
        <v>244</v>
      </c>
      <c r="D242" s="45">
        <v>310</v>
      </c>
      <c r="E242" s="36">
        <f t="shared" si="47"/>
        <v>0</v>
      </c>
      <c r="F242" s="60"/>
      <c r="G242" s="60"/>
      <c r="H242" s="60"/>
      <c r="I242" s="60"/>
      <c r="J242" s="60"/>
      <c r="K242" s="60"/>
      <c r="L242" s="33"/>
      <c r="M242" s="229"/>
    </row>
    <row r="243" spans="1:13" ht="12" customHeight="1">
      <c r="A243" s="37" t="str">
        <v/>
      </c>
      <c r="B243" s="69" t="str">
        <v/>
      </c>
      <c r="C243" s="35">
        <v>244</v>
      </c>
      <c r="D243" s="45">
        <v>310</v>
      </c>
      <c r="E243" s="36">
        <f t="shared" si="47"/>
        <v>0</v>
      </c>
      <c r="F243" s="60"/>
      <c r="G243" s="60"/>
      <c r="H243" s="60"/>
      <c r="I243" s="60"/>
      <c r="J243" s="60"/>
      <c r="K243" s="60"/>
      <c r="L243" s="33"/>
      <c r="M243" s="229"/>
    </row>
    <row r="244" spans="1:13" ht="12" customHeight="1">
      <c r="A244" s="37" t="str">
        <v/>
      </c>
      <c r="B244" s="69" t="str">
        <v/>
      </c>
      <c r="C244" s="35">
        <v>244</v>
      </c>
      <c r="D244" s="45">
        <v>310</v>
      </c>
      <c r="E244" s="36">
        <f t="shared" si="47"/>
        <v>0</v>
      </c>
      <c r="F244" s="60"/>
      <c r="G244" s="60"/>
      <c r="H244" s="60"/>
      <c r="I244" s="60"/>
      <c r="J244" s="60"/>
      <c r="K244" s="60"/>
      <c r="L244" s="33"/>
      <c r="M244" s="229"/>
    </row>
    <row r="245" spans="1:13" ht="12" customHeight="1">
      <c r="A245" s="37" t="str">
        <v/>
      </c>
      <c r="B245" s="69" t="str">
        <v/>
      </c>
      <c r="C245" s="35">
        <v>244</v>
      </c>
      <c r="D245" s="45">
        <v>310</v>
      </c>
      <c r="E245" s="36">
        <f t="shared" si="47"/>
        <v>0</v>
      </c>
      <c r="F245" s="60"/>
      <c r="G245" s="60"/>
      <c r="H245" s="60"/>
      <c r="I245" s="60"/>
      <c r="J245" s="60"/>
      <c r="K245" s="60"/>
      <c r="L245" s="33"/>
      <c r="M245" s="229"/>
    </row>
    <row r="246" spans="1:13" ht="12" customHeight="1">
      <c r="A246" s="37" t="str">
        <v/>
      </c>
      <c r="B246" s="69" t="str">
        <v/>
      </c>
      <c r="C246" s="35">
        <v>244</v>
      </c>
      <c r="D246" s="45">
        <v>310</v>
      </c>
      <c r="E246" s="36">
        <f t="shared" si="47"/>
        <v>0</v>
      </c>
      <c r="F246" s="60"/>
      <c r="G246" s="60"/>
      <c r="H246" s="60"/>
      <c r="I246" s="60"/>
      <c r="J246" s="60"/>
      <c r="K246" s="60"/>
      <c r="L246" s="33"/>
      <c r="M246" s="229"/>
    </row>
    <row r="247" spans="1:13" ht="12" customHeight="1">
      <c r="A247" s="37" t="str">
        <v/>
      </c>
      <c r="B247" s="69" t="str">
        <v/>
      </c>
      <c r="C247" s="35">
        <v>244</v>
      </c>
      <c r="D247" s="45">
        <v>310</v>
      </c>
      <c r="E247" s="36">
        <f t="shared" si="47"/>
        <v>0</v>
      </c>
      <c r="F247" s="60"/>
      <c r="G247" s="60"/>
      <c r="H247" s="60"/>
      <c r="I247" s="60"/>
      <c r="J247" s="60"/>
      <c r="K247" s="60"/>
      <c r="L247" s="33"/>
      <c r="M247" s="229"/>
    </row>
    <row r="248" spans="1:13" ht="12" customHeight="1">
      <c r="A248" s="37" t="str">
        <v/>
      </c>
      <c r="B248" s="69" t="str">
        <v/>
      </c>
      <c r="C248" s="35">
        <v>244</v>
      </c>
      <c r="D248" s="45">
        <v>310</v>
      </c>
      <c r="E248" s="36">
        <f t="shared" si="47"/>
        <v>0</v>
      </c>
      <c r="F248" s="60"/>
      <c r="G248" s="60"/>
      <c r="H248" s="60"/>
      <c r="I248" s="60"/>
      <c r="J248" s="60"/>
      <c r="K248" s="60"/>
      <c r="L248" s="33"/>
      <c r="M248" s="229"/>
    </row>
    <row r="249" spans="1:13" ht="12" customHeight="1">
      <c r="A249" s="37" t="str">
        <v/>
      </c>
      <c r="B249" s="69" t="str">
        <v/>
      </c>
      <c r="C249" s="35">
        <v>244</v>
      </c>
      <c r="D249" s="45">
        <v>310</v>
      </c>
      <c r="E249" s="36">
        <f t="shared" si="47"/>
        <v>0</v>
      </c>
      <c r="F249" s="60"/>
      <c r="G249" s="60"/>
      <c r="H249" s="60"/>
      <c r="I249" s="60"/>
      <c r="J249" s="60"/>
      <c r="K249" s="60"/>
      <c r="L249" s="33"/>
      <c r="M249" s="229"/>
    </row>
    <row r="250" spans="1:13" ht="12" customHeight="1">
      <c r="A250" s="37" t="str">
        <v/>
      </c>
      <c r="B250" s="69" t="str">
        <v/>
      </c>
      <c r="C250" s="35">
        <v>244</v>
      </c>
      <c r="D250" s="45">
        <v>310</v>
      </c>
      <c r="E250" s="36">
        <f t="shared" si="47"/>
        <v>0</v>
      </c>
      <c r="F250" s="60"/>
      <c r="G250" s="60"/>
      <c r="H250" s="60"/>
      <c r="I250" s="60"/>
      <c r="J250" s="60"/>
      <c r="K250" s="60"/>
      <c r="L250" s="33"/>
      <c r="M250" s="229"/>
    </row>
    <row r="251" spans="1:13" ht="12" customHeight="1">
      <c r="A251" s="37" t="str">
        <v/>
      </c>
      <c r="B251" s="69" t="str">
        <v/>
      </c>
      <c r="C251" s="35">
        <v>244</v>
      </c>
      <c r="D251" s="45">
        <v>310</v>
      </c>
      <c r="E251" s="36">
        <f t="shared" si="47"/>
        <v>0</v>
      </c>
      <c r="F251" s="60"/>
      <c r="G251" s="60"/>
      <c r="H251" s="60"/>
      <c r="I251" s="60"/>
      <c r="J251" s="60"/>
      <c r="K251" s="60"/>
      <c r="L251" s="33"/>
      <c r="M251" s="229"/>
    </row>
    <row r="252" spans="1:13" ht="12" customHeight="1">
      <c r="A252" s="37" t="str">
        <v/>
      </c>
      <c r="B252" s="69" t="str">
        <v/>
      </c>
      <c r="C252" s="35">
        <v>244</v>
      </c>
      <c r="D252" s="45">
        <v>310</v>
      </c>
      <c r="E252" s="36">
        <f t="shared" si="47"/>
        <v>0</v>
      </c>
      <c r="F252" s="60"/>
      <c r="G252" s="60"/>
      <c r="H252" s="60"/>
      <c r="I252" s="60"/>
      <c r="J252" s="60"/>
      <c r="K252" s="60"/>
      <c r="L252" s="33"/>
      <c r="M252" s="229"/>
    </row>
    <row r="253" spans="1:13" ht="12" customHeight="1">
      <c r="A253" s="37" t="str">
        <v/>
      </c>
      <c r="B253" s="69" t="str">
        <v/>
      </c>
      <c r="C253" s="35">
        <v>244</v>
      </c>
      <c r="D253" s="45">
        <v>310</v>
      </c>
      <c r="E253" s="36">
        <f t="shared" si="47"/>
        <v>0</v>
      </c>
      <c r="F253" s="60"/>
      <c r="G253" s="60"/>
      <c r="H253" s="60"/>
      <c r="I253" s="60"/>
      <c r="J253" s="60"/>
      <c r="K253" s="60"/>
      <c r="L253" s="33"/>
      <c r="M253" s="229"/>
    </row>
    <row r="254" spans="1:13" ht="12" customHeight="1">
      <c r="A254" s="37" t="str">
        <v/>
      </c>
      <c r="B254" s="69" t="str">
        <v/>
      </c>
      <c r="C254" s="35">
        <v>244</v>
      </c>
      <c r="D254" s="45">
        <v>310</v>
      </c>
      <c r="E254" s="36">
        <f t="shared" si="47"/>
        <v>0</v>
      </c>
      <c r="F254" s="60"/>
      <c r="G254" s="60"/>
      <c r="H254" s="60"/>
      <c r="I254" s="60"/>
      <c r="J254" s="60"/>
      <c r="K254" s="60"/>
      <c r="L254" s="33"/>
      <c r="M254" s="229"/>
    </row>
    <row r="255" spans="1:13" ht="12" customHeight="1">
      <c r="A255" s="34" t="s">
        <v>316</v>
      </c>
      <c r="B255" s="69" t="s">
        <v>670</v>
      </c>
      <c r="C255" s="35">
        <v>244</v>
      </c>
      <c r="D255" s="45">
        <v>340</v>
      </c>
      <c r="E255" s="36">
        <f t="shared" ref="E255:E295" si="52">SUM(F255:K255)</f>
        <v>2793590</v>
      </c>
      <c r="F255" s="36">
        <f t="shared" ref="F255:K255" si="53">F256+F267+F278+F296+F312+F326+F337+F348</f>
        <v>2545290</v>
      </c>
      <c r="G255" s="36">
        <f t="shared" si="53"/>
        <v>0</v>
      </c>
      <c r="H255" s="36">
        <f t="shared" si="53"/>
        <v>0</v>
      </c>
      <c r="I255" s="36">
        <f t="shared" si="53"/>
        <v>248300</v>
      </c>
      <c r="J255" s="36">
        <f t="shared" si="53"/>
        <v>0</v>
      </c>
      <c r="K255" s="36">
        <f t="shared" si="53"/>
        <v>0</v>
      </c>
      <c r="L255" s="33"/>
      <c r="M255" s="229"/>
    </row>
    <row r="256" spans="1:13" ht="12" customHeight="1">
      <c r="A256" s="148" t="s">
        <v>317</v>
      </c>
      <c r="B256" s="69" t="s">
        <v>670</v>
      </c>
      <c r="C256" s="35">
        <v>244</v>
      </c>
      <c r="D256" s="45">
        <v>341</v>
      </c>
      <c r="E256" s="36">
        <f t="shared" si="52"/>
        <v>28800</v>
      </c>
      <c r="F256" s="36">
        <f t="shared" ref="F256:K256" si="54">SUM(F257:F266)</f>
        <v>28800</v>
      </c>
      <c r="G256" s="36">
        <f t="shared" si="54"/>
        <v>0</v>
      </c>
      <c r="H256" s="36">
        <f t="shared" si="54"/>
        <v>0</v>
      </c>
      <c r="I256" s="36">
        <f t="shared" si="54"/>
        <v>0</v>
      </c>
      <c r="J256" s="36">
        <f t="shared" si="54"/>
        <v>0</v>
      </c>
      <c r="K256" s="36">
        <f t="shared" si="54"/>
        <v>0</v>
      </c>
      <c r="L256" s="33">
        <f>ROW()</f>
        <v>256</v>
      </c>
      <c r="M256" s="229"/>
    </row>
    <row r="257" spans="1:13" ht="12" customHeight="1">
      <c r="A257" s="37" t="str">
        <f t="array" ref="A257:A266">IFERROR(INDEX(КБК!E4:E1335,SMALL(IF((($D$256=КБК!F4:F1335)*($C$256=КБК!G4:G1335)*(NOT(ISERR(SEARCH($L$1,КБК!D4:D1335))))),ROW(КБК!E4:E1335)-3,""),ROW()-$L$256)),"")</f>
        <v>спорт 113038759.244.0</v>
      </c>
      <c r="B257" s="69" t="str">
        <f t="array" ref="B257:B266">IFERROR(INDEX(КБК!H4:H1335,SMALL(IF((($D$256=КБК!F4:F1335)*($C$256=КБК!G4:G1335)*(NOT(ISERR(SEARCH($L$1,КБК!D4:D1335))))),ROW(КБК!E4:E1335)-3,""),ROW()-$L$256)),"")</f>
        <v>1102</v>
      </c>
      <c r="C257" s="35">
        <v>244</v>
      </c>
      <c r="D257" s="45">
        <v>341</v>
      </c>
      <c r="E257" s="36">
        <f t="shared" si="52"/>
        <v>28800</v>
      </c>
      <c r="F257" s="60">
        <v>28800</v>
      </c>
      <c r="G257" s="60"/>
      <c r="H257" s="60"/>
      <c r="I257" s="60"/>
      <c r="J257" s="60"/>
      <c r="K257" s="60"/>
      <c r="L257" s="33"/>
      <c r="M257" s="229"/>
    </row>
    <row r="258" spans="1:13" ht="12" customHeight="1">
      <c r="A258" s="37" t="str">
        <v/>
      </c>
      <c r="B258" s="69" t="str">
        <v/>
      </c>
      <c r="C258" s="35">
        <v>244</v>
      </c>
      <c r="D258" s="45">
        <v>341</v>
      </c>
      <c r="E258" s="36">
        <f t="shared" si="52"/>
        <v>0</v>
      </c>
      <c r="F258" s="60"/>
      <c r="G258" s="60"/>
      <c r="H258" s="60"/>
      <c r="I258" s="60"/>
      <c r="J258" s="60"/>
      <c r="K258" s="60"/>
      <c r="L258" s="33"/>
      <c r="M258" s="229"/>
    </row>
    <row r="259" spans="1:13" ht="12" customHeight="1">
      <c r="A259" s="37" t="str">
        <v/>
      </c>
      <c r="B259" s="69" t="str">
        <v/>
      </c>
      <c r="C259" s="35">
        <v>244</v>
      </c>
      <c r="D259" s="45">
        <v>341</v>
      </c>
      <c r="E259" s="36">
        <f t="shared" si="52"/>
        <v>0</v>
      </c>
      <c r="F259" s="60"/>
      <c r="G259" s="60"/>
      <c r="H259" s="60"/>
      <c r="I259" s="60"/>
      <c r="J259" s="60"/>
      <c r="K259" s="60"/>
      <c r="L259" s="33"/>
      <c r="M259" s="229"/>
    </row>
    <row r="260" spans="1:13" ht="12" customHeight="1">
      <c r="A260" s="37" t="str">
        <v/>
      </c>
      <c r="B260" s="69" t="str">
        <v/>
      </c>
      <c r="C260" s="35">
        <v>244</v>
      </c>
      <c r="D260" s="45">
        <v>341</v>
      </c>
      <c r="E260" s="36">
        <f t="shared" si="52"/>
        <v>0</v>
      </c>
      <c r="F260" s="60"/>
      <c r="G260" s="60"/>
      <c r="H260" s="60"/>
      <c r="I260" s="60"/>
      <c r="J260" s="60"/>
      <c r="K260" s="60"/>
      <c r="L260" s="33"/>
      <c r="M260" s="229"/>
    </row>
    <row r="261" spans="1:13" ht="12" customHeight="1">
      <c r="A261" s="37" t="str">
        <v/>
      </c>
      <c r="B261" s="69" t="str">
        <v/>
      </c>
      <c r="C261" s="35">
        <v>244</v>
      </c>
      <c r="D261" s="45">
        <v>341</v>
      </c>
      <c r="E261" s="36">
        <f t="shared" si="52"/>
        <v>0</v>
      </c>
      <c r="F261" s="60"/>
      <c r="G261" s="60"/>
      <c r="H261" s="60"/>
      <c r="I261" s="60"/>
      <c r="J261" s="60"/>
      <c r="K261" s="60"/>
      <c r="L261" s="33"/>
      <c r="M261" s="229"/>
    </row>
    <row r="262" spans="1:13" ht="12" customHeight="1">
      <c r="A262" s="37" t="str">
        <v/>
      </c>
      <c r="B262" s="69" t="str">
        <v/>
      </c>
      <c r="C262" s="35">
        <v>244</v>
      </c>
      <c r="D262" s="45">
        <v>341</v>
      </c>
      <c r="E262" s="36">
        <f t="shared" si="52"/>
        <v>0</v>
      </c>
      <c r="F262" s="60"/>
      <c r="G262" s="60"/>
      <c r="H262" s="60"/>
      <c r="I262" s="60"/>
      <c r="J262" s="60"/>
      <c r="K262" s="60"/>
      <c r="L262" s="33"/>
      <c r="M262" s="229"/>
    </row>
    <row r="263" spans="1:13" ht="12" customHeight="1">
      <c r="A263" s="37" t="str">
        <v/>
      </c>
      <c r="B263" s="69" t="str">
        <v/>
      </c>
      <c r="C263" s="35">
        <v>244</v>
      </c>
      <c r="D263" s="45">
        <v>341</v>
      </c>
      <c r="E263" s="36">
        <f t="shared" si="52"/>
        <v>0</v>
      </c>
      <c r="F263" s="60"/>
      <c r="G263" s="60"/>
      <c r="H263" s="60"/>
      <c r="I263" s="60"/>
      <c r="J263" s="60"/>
      <c r="K263" s="60"/>
      <c r="L263" s="33"/>
      <c r="M263" s="229"/>
    </row>
    <row r="264" spans="1:13" ht="12" customHeight="1">
      <c r="A264" s="37" t="str">
        <v/>
      </c>
      <c r="B264" s="69" t="str">
        <v/>
      </c>
      <c r="C264" s="35">
        <v>244</v>
      </c>
      <c r="D264" s="45">
        <v>341</v>
      </c>
      <c r="E264" s="36">
        <f t="shared" si="52"/>
        <v>0</v>
      </c>
      <c r="F264" s="60"/>
      <c r="G264" s="60"/>
      <c r="H264" s="60"/>
      <c r="I264" s="60"/>
      <c r="J264" s="60"/>
      <c r="K264" s="60"/>
      <c r="L264" s="33"/>
      <c r="M264" s="229"/>
    </row>
    <row r="265" spans="1:13" ht="12" customHeight="1">
      <c r="A265" s="37" t="str">
        <v/>
      </c>
      <c r="B265" s="69" t="str">
        <v/>
      </c>
      <c r="C265" s="35">
        <v>244</v>
      </c>
      <c r="D265" s="45">
        <v>341</v>
      </c>
      <c r="E265" s="36">
        <f t="shared" si="52"/>
        <v>0</v>
      </c>
      <c r="F265" s="60"/>
      <c r="G265" s="60"/>
      <c r="H265" s="60"/>
      <c r="I265" s="60"/>
      <c r="J265" s="60"/>
      <c r="K265" s="60"/>
      <c r="L265" s="33"/>
      <c r="M265" s="229"/>
    </row>
    <row r="266" spans="1:13" ht="12" customHeight="1">
      <c r="A266" s="37" t="str">
        <v/>
      </c>
      <c r="B266" s="69" t="str">
        <v/>
      </c>
      <c r="C266" s="35">
        <v>244</v>
      </c>
      <c r="D266" s="45">
        <v>341</v>
      </c>
      <c r="E266" s="36">
        <f t="shared" si="52"/>
        <v>0</v>
      </c>
      <c r="F266" s="60"/>
      <c r="G266" s="60"/>
      <c r="H266" s="60"/>
      <c r="I266" s="60"/>
      <c r="J266" s="60"/>
      <c r="K266" s="60"/>
      <c r="L266" s="33"/>
      <c r="M266" s="229"/>
    </row>
    <row r="267" spans="1:13" ht="12" customHeight="1">
      <c r="A267" s="148" t="s">
        <v>318</v>
      </c>
      <c r="B267" s="69" t="s">
        <v>670</v>
      </c>
      <c r="C267" s="35">
        <v>244</v>
      </c>
      <c r="D267" s="45">
        <v>342</v>
      </c>
      <c r="E267" s="36">
        <f t="shared" si="52"/>
        <v>50000</v>
      </c>
      <c r="F267" s="36">
        <f t="shared" ref="F267:K267" si="55">SUM(F268:F277)</f>
        <v>0</v>
      </c>
      <c r="G267" s="36">
        <f t="shared" si="55"/>
        <v>0</v>
      </c>
      <c r="H267" s="36">
        <f t="shared" si="55"/>
        <v>0</v>
      </c>
      <c r="I267" s="36">
        <f t="shared" si="55"/>
        <v>50000</v>
      </c>
      <c r="J267" s="36">
        <f t="shared" si="55"/>
        <v>0</v>
      </c>
      <c r="K267" s="36">
        <f t="shared" si="55"/>
        <v>0</v>
      </c>
      <c r="L267" s="33">
        <f>ROW()</f>
        <v>267</v>
      </c>
      <c r="M267" s="229"/>
    </row>
    <row r="268" spans="1:13" ht="12" customHeight="1">
      <c r="A268" s="37" t="str">
        <f t="array" ref="A268:A277">IFERROR(INDEX(КБК!E4:E1335,SMALL(IF((($D$267=КБК!F4:F1335)*($C$267=КБК!G4:G1335)*(NOT(ISERR(SEARCH($L$1,КБК!D4:D1335))))),ROW(КБК!E4:E1335)-3,""),ROW()-$L$267)),"")</f>
        <v>Доходы 000000131.244.0</v>
      </c>
      <c r="B268" s="69" t="str">
        <f t="array" ref="B268:B277">IFERROR(INDEX(КБК!H4:H1335,SMALL(IF((($D$267=КБК!F4:F1335)*($C$267=КБК!G4:G1335)*(NOT(ISERR(SEARCH($L$1,КБК!D4:D1335))))),ROW(КБК!E4:E1335)-3,""),ROW()-$L$267)),"")</f>
        <v>1102</v>
      </c>
      <c r="C268" s="35">
        <v>244</v>
      </c>
      <c r="D268" s="45">
        <v>342</v>
      </c>
      <c r="E268" s="36">
        <f t="shared" si="52"/>
        <v>50000</v>
      </c>
      <c r="F268" s="60"/>
      <c r="G268" s="60"/>
      <c r="H268" s="60"/>
      <c r="I268" s="60">
        <v>50000</v>
      </c>
      <c r="J268" s="60"/>
      <c r="K268" s="60"/>
      <c r="L268" s="33"/>
      <c r="M268" s="229"/>
    </row>
    <row r="269" spans="1:13" ht="12" customHeight="1">
      <c r="A269" s="37" t="str">
        <v/>
      </c>
      <c r="B269" s="69" t="str">
        <v/>
      </c>
      <c r="C269" s="35">
        <v>244</v>
      </c>
      <c r="D269" s="45">
        <v>342</v>
      </c>
      <c r="E269" s="36">
        <f t="shared" si="52"/>
        <v>0</v>
      </c>
      <c r="F269" s="60"/>
      <c r="G269" s="60"/>
      <c r="H269" s="60"/>
      <c r="I269" s="60"/>
      <c r="J269" s="60"/>
      <c r="K269" s="60"/>
      <c r="L269" s="33"/>
      <c r="M269" s="229"/>
    </row>
    <row r="270" spans="1:13" ht="12" customHeight="1">
      <c r="A270" s="37" t="str">
        <v/>
      </c>
      <c r="B270" s="69" t="str">
        <v/>
      </c>
      <c r="C270" s="35">
        <v>244</v>
      </c>
      <c r="D270" s="45">
        <v>342</v>
      </c>
      <c r="E270" s="36">
        <f t="shared" si="52"/>
        <v>0</v>
      </c>
      <c r="F270" s="60"/>
      <c r="G270" s="60"/>
      <c r="H270" s="60"/>
      <c r="I270" s="60"/>
      <c r="J270" s="60"/>
      <c r="K270" s="60"/>
      <c r="L270" s="33"/>
      <c r="M270" s="229"/>
    </row>
    <row r="271" spans="1:13" ht="12" customHeight="1">
      <c r="A271" s="37" t="str">
        <v/>
      </c>
      <c r="B271" s="69" t="str">
        <v/>
      </c>
      <c r="C271" s="35">
        <v>244</v>
      </c>
      <c r="D271" s="45">
        <v>342</v>
      </c>
      <c r="E271" s="36">
        <f t="shared" si="52"/>
        <v>0</v>
      </c>
      <c r="F271" s="60"/>
      <c r="G271" s="60"/>
      <c r="H271" s="60"/>
      <c r="I271" s="60"/>
      <c r="J271" s="60"/>
      <c r="K271" s="60"/>
      <c r="L271" s="33"/>
      <c r="M271" s="229"/>
    </row>
    <row r="272" spans="1:13" ht="12" customHeight="1">
      <c r="A272" s="37" t="str">
        <v/>
      </c>
      <c r="B272" s="69" t="str">
        <v/>
      </c>
      <c r="C272" s="35">
        <v>244</v>
      </c>
      <c r="D272" s="45">
        <v>342</v>
      </c>
      <c r="E272" s="36">
        <f t="shared" si="52"/>
        <v>0</v>
      </c>
      <c r="F272" s="60"/>
      <c r="G272" s="60"/>
      <c r="H272" s="60"/>
      <c r="I272" s="60"/>
      <c r="J272" s="60"/>
      <c r="K272" s="60"/>
      <c r="L272" s="33"/>
      <c r="M272" s="229"/>
    </row>
    <row r="273" spans="1:13" ht="12" customHeight="1">
      <c r="A273" s="37" t="str">
        <v/>
      </c>
      <c r="B273" s="69" t="str">
        <v/>
      </c>
      <c r="C273" s="35">
        <v>244</v>
      </c>
      <c r="D273" s="45">
        <v>342</v>
      </c>
      <c r="E273" s="36">
        <f t="shared" si="52"/>
        <v>0</v>
      </c>
      <c r="F273" s="60"/>
      <c r="G273" s="60"/>
      <c r="H273" s="60"/>
      <c r="I273" s="60"/>
      <c r="J273" s="60"/>
      <c r="K273" s="60"/>
      <c r="L273" s="33"/>
      <c r="M273" s="229"/>
    </row>
    <row r="274" spans="1:13" ht="12" customHeight="1">
      <c r="A274" s="37" t="str">
        <v/>
      </c>
      <c r="B274" s="69" t="str">
        <v/>
      </c>
      <c r="C274" s="35">
        <v>244</v>
      </c>
      <c r="D274" s="45">
        <v>342</v>
      </c>
      <c r="E274" s="36">
        <f t="shared" si="52"/>
        <v>0</v>
      </c>
      <c r="F274" s="60"/>
      <c r="G274" s="60"/>
      <c r="H274" s="60"/>
      <c r="I274" s="60"/>
      <c r="J274" s="60"/>
      <c r="K274" s="60"/>
      <c r="L274" s="33"/>
      <c r="M274" s="229"/>
    </row>
    <row r="275" spans="1:13" ht="12" customHeight="1">
      <c r="A275" s="37" t="str">
        <v/>
      </c>
      <c r="B275" s="69" t="str">
        <v/>
      </c>
      <c r="C275" s="35">
        <v>244</v>
      </c>
      <c r="D275" s="45">
        <v>342</v>
      </c>
      <c r="E275" s="36">
        <f t="shared" si="52"/>
        <v>0</v>
      </c>
      <c r="F275" s="60"/>
      <c r="G275" s="60"/>
      <c r="H275" s="60"/>
      <c r="I275" s="60"/>
      <c r="J275" s="60"/>
      <c r="K275" s="60"/>
      <c r="L275" s="33"/>
      <c r="M275" s="229"/>
    </row>
    <row r="276" spans="1:13" ht="12" customHeight="1">
      <c r="A276" s="37" t="str">
        <v/>
      </c>
      <c r="B276" s="69" t="str">
        <v/>
      </c>
      <c r="C276" s="35">
        <v>244</v>
      </c>
      <c r="D276" s="45">
        <v>342</v>
      </c>
      <c r="E276" s="36">
        <f t="shared" si="52"/>
        <v>0</v>
      </c>
      <c r="F276" s="60"/>
      <c r="G276" s="60"/>
      <c r="H276" s="60"/>
      <c r="I276" s="60"/>
      <c r="J276" s="60"/>
      <c r="K276" s="60"/>
      <c r="L276" s="33"/>
      <c r="M276" s="229"/>
    </row>
    <row r="277" spans="1:13" ht="12" customHeight="1">
      <c r="A277" s="37" t="str">
        <v/>
      </c>
      <c r="B277" s="69" t="str">
        <v/>
      </c>
      <c r="C277" s="35">
        <v>244</v>
      </c>
      <c r="D277" s="45">
        <v>342</v>
      </c>
      <c r="E277" s="36">
        <f t="shared" si="52"/>
        <v>0</v>
      </c>
      <c r="F277" s="60"/>
      <c r="G277" s="60"/>
      <c r="H277" s="60"/>
      <c r="I277" s="60"/>
      <c r="J277" s="60"/>
      <c r="K277" s="60"/>
      <c r="L277" s="33"/>
      <c r="M277" s="229"/>
    </row>
    <row r="278" spans="1:13" ht="12" customHeight="1">
      <c r="A278" s="148" t="s">
        <v>319</v>
      </c>
      <c r="B278" s="69" t="s">
        <v>670</v>
      </c>
      <c r="C278" s="35">
        <v>244</v>
      </c>
      <c r="D278" s="45">
        <v>343</v>
      </c>
      <c r="E278" s="36">
        <f t="shared" si="52"/>
        <v>604000</v>
      </c>
      <c r="F278" s="36">
        <f>SUM(F279:F295)</f>
        <v>594000</v>
      </c>
      <c r="G278" s="36">
        <f t="shared" ref="G278:K278" si="56">SUM(G279:G295)</f>
        <v>0</v>
      </c>
      <c r="H278" s="36">
        <f t="shared" si="56"/>
        <v>0</v>
      </c>
      <c r="I278" s="36">
        <f t="shared" si="56"/>
        <v>10000</v>
      </c>
      <c r="J278" s="36">
        <f t="shared" si="56"/>
        <v>0</v>
      </c>
      <c r="K278" s="36">
        <f t="shared" si="56"/>
        <v>0</v>
      </c>
      <c r="L278" s="33">
        <f>ROW()</f>
        <v>278</v>
      </c>
      <c r="M278" s="229"/>
    </row>
    <row r="279" spans="1:13" ht="12" customHeight="1">
      <c r="A279" s="37" t="str">
        <f t="array" ref="A279:A295">IFERROR(INDEX(КБК!E4:E1335,SMALL(IF((($D$278=КБК!F4:F1335)*($C$278=КБК!G4:G1335)*(NOT(ISERR(SEARCH($L$1,КБК!D4:D1335))))),ROW(КБК!E4:E1335)-3,""),ROW()-$L$278)),"")</f>
        <v>Доходы 000000131.244.0</v>
      </c>
      <c r="B279" s="69" t="str">
        <f t="array" ref="B279:B295">IFERROR(INDEX(КБК!H4:H1335,SMALL(IF((($D$278=КБК!F4:F1335)*($C$278=КБК!G4:G1335)*(NOT(ISERR(SEARCH($L$1,КБК!D4:D1335))))),ROW(КБК!E4:E1335)-3,""),ROW()-$L$278)),"")</f>
        <v>1102</v>
      </c>
      <c r="C279" s="35">
        <v>244</v>
      </c>
      <c r="D279" s="45">
        <v>343</v>
      </c>
      <c r="E279" s="36">
        <f t="shared" si="52"/>
        <v>10000</v>
      </c>
      <c r="F279" s="60"/>
      <c r="G279" s="60"/>
      <c r="H279" s="60"/>
      <c r="I279" s="60">
        <v>10000</v>
      </c>
      <c r="J279" s="60"/>
      <c r="K279" s="60"/>
      <c r="L279" s="33"/>
      <c r="M279" s="229"/>
    </row>
    <row r="280" spans="1:13" ht="12" customHeight="1">
      <c r="A280" s="37" t="str">
        <v>спорт 113038759.244.0</v>
      </c>
      <c r="B280" s="69" t="str">
        <v>1102</v>
      </c>
      <c r="C280" s="35">
        <v>244</v>
      </c>
      <c r="D280" s="45">
        <v>343</v>
      </c>
      <c r="E280" s="36">
        <f t="shared" si="52"/>
        <v>594000</v>
      </c>
      <c r="F280" s="60">
        <v>594000</v>
      </c>
      <c r="G280" s="60"/>
      <c r="H280" s="60"/>
      <c r="I280" s="60"/>
      <c r="J280" s="60"/>
      <c r="K280" s="60"/>
      <c r="L280" s="33"/>
      <c r="M280" s="229"/>
    </row>
    <row r="281" spans="1:13" ht="12" customHeight="1">
      <c r="A281" s="37" t="str">
        <v/>
      </c>
      <c r="B281" s="69" t="str">
        <v/>
      </c>
      <c r="C281" s="35">
        <v>244</v>
      </c>
      <c r="D281" s="45">
        <v>343</v>
      </c>
      <c r="E281" s="36">
        <f t="shared" si="52"/>
        <v>0</v>
      </c>
      <c r="F281" s="60"/>
      <c r="G281" s="60"/>
      <c r="H281" s="60"/>
      <c r="I281" s="60"/>
      <c r="J281" s="60"/>
      <c r="K281" s="60"/>
      <c r="L281" s="33"/>
      <c r="M281" s="229"/>
    </row>
    <row r="282" spans="1:13" ht="12" customHeight="1">
      <c r="A282" s="37" t="str">
        <v/>
      </c>
      <c r="B282" s="69" t="str">
        <v/>
      </c>
      <c r="C282" s="35">
        <v>244</v>
      </c>
      <c r="D282" s="45">
        <v>343</v>
      </c>
      <c r="E282" s="36">
        <f t="shared" si="52"/>
        <v>0</v>
      </c>
      <c r="F282" s="60"/>
      <c r="G282" s="60"/>
      <c r="H282" s="60"/>
      <c r="I282" s="60"/>
      <c r="J282" s="60"/>
      <c r="K282" s="60"/>
      <c r="L282" s="33"/>
      <c r="M282" s="229"/>
    </row>
    <row r="283" spans="1:13" ht="12" customHeight="1">
      <c r="A283" s="37" t="str">
        <v/>
      </c>
      <c r="B283" s="69" t="str">
        <v/>
      </c>
      <c r="C283" s="35">
        <v>244</v>
      </c>
      <c r="D283" s="45">
        <v>343</v>
      </c>
      <c r="E283" s="36">
        <f t="shared" si="52"/>
        <v>0</v>
      </c>
      <c r="F283" s="60"/>
      <c r="G283" s="60"/>
      <c r="H283" s="60"/>
      <c r="I283" s="60"/>
      <c r="J283" s="60"/>
      <c r="K283" s="60"/>
      <c r="L283" s="33"/>
      <c r="M283" s="229"/>
    </row>
    <row r="284" spans="1:13" ht="12" customHeight="1">
      <c r="A284" s="37" t="str">
        <v/>
      </c>
      <c r="B284" s="69" t="str">
        <v/>
      </c>
      <c r="C284" s="35">
        <v>244</v>
      </c>
      <c r="D284" s="45">
        <v>343</v>
      </c>
      <c r="E284" s="36">
        <f t="shared" si="52"/>
        <v>0</v>
      </c>
      <c r="F284" s="60"/>
      <c r="G284" s="60"/>
      <c r="H284" s="60"/>
      <c r="I284" s="60"/>
      <c r="J284" s="60"/>
      <c r="K284" s="60"/>
      <c r="L284" s="33"/>
      <c r="M284" s="229"/>
    </row>
    <row r="285" spans="1:13" ht="12" customHeight="1">
      <c r="A285" s="37" t="str">
        <v/>
      </c>
      <c r="B285" s="69" t="str">
        <v/>
      </c>
      <c r="C285" s="35">
        <v>244</v>
      </c>
      <c r="D285" s="45">
        <v>343</v>
      </c>
      <c r="E285" s="36">
        <f t="shared" si="52"/>
        <v>0</v>
      </c>
      <c r="F285" s="60"/>
      <c r="G285" s="60"/>
      <c r="H285" s="60"/>
      <c r="I285" s="60"/>
      <c r="J285" s="60"/>
      <c r="K285" s="60"/>
      <c r="L285" s="33"/>
      <c r="M285" s="229"/>
    </row>
    <row r="286" spans="1:13" ht="12" customHeight="1">
      <c r="A286" s="37" t="str">
        <v/>
      </c>
      <c r="B286" s="69" t="str">
        <v/>
      </c>
      <c r="C286" s="35">
        <v>244</v>
      </c>
      <c r="D286" s="45">
        <v>343</v>
      </c>
      <c r="E286" s="36">
        <f t="shared" si="52"/>
        <v>0</v>
      </c>
      <c r="F286" s="60"/>
      <c r="G286" s="60"/>
      <c r="H286" s="60"/>
      <c r="I286" s="60"/>
      <c r="J286" s="60"/>
      <c r="K286" s="60"/>
      <c r="L286" s="33"/>
      <c r="M286" s="229"/>
    </row>
    <row r="287" spans="1:13" ht="12" customHeight="1">
      <c r="A287" s="37" t="str">
        <v/>
      </c>
      <c r="B287" s="69" t="str">
        <v/>
      </c>
      <c r="C287" s="35">
        <v>244</v>
      </c>
      <c r="D287" s="45">
        <v>343</v>
      </c>
      <c r="E287" s="36">
        <f t="shared" si="52"/>
        <v>0</v>
      </c>
      <c r="F287" s="60"/>
      <c r="G287" s="60"/>
      <c r="H287" s="60"/>
      <c r="I287" s="60"/>
      <c r="J287" s="60"/>
      <c r="K287" s="60"/>
      <c r="L287" s="33"/>
      <c r="M287" s="229"/>
    </row>
    <row r="288" spans="1:13" ht="12" customHeight="1">
      <c r="A288" s="37" t="str">
        <v/>
      </c>
      <c r="B288" s="69" t="str">
        <v/>
      </c>
      <c r="C288" s="35">
        <v>244</v>
      </c>
      <c r="D288" s="45">
        <v>343</v>
      </c>
      <c r="E288" s="36">
        <f t="shared" si="52"/>
        <v>0</v>
      </c>
      <c r="F288" s="60"/>
      <c r="G288" s="60"/>
      <c r="H288" s="60"/>
      <c r="I288" s="60"/>
      <c r="J288" s="60"/>
      <c r="K288" s="60"/>
      <c r="L288" s="33"/>
      <c r="M288" s="229"/>
    </row>
    <row r="289" spans="1:13" ht="12" customHeight="1">
      <c r="A289" s="37" t="str">
        <v/>
      </c>
      <c r="B289" s="69" t="str">
        <v/>
      </c>
      <c r="C289" s="35">
        <v>244</v>
      </c>
      <c r="D289" s="45">
        <v>343</v>
      </c>
      <c r="E289" s="36">
        <f t="shared" si="52"/>
        <v>0</v>
      </c>
      <c r="F289" s="60"/>
      <c r="G289" s="60"/>
      <c r="H289" s="60"/>
      <c r="I289" s="60"/>
      <c r="J289" s="60"/>
      <c r="K289" s="60"/>
      <c r="L289" s="33"/>
      <c r="M289" s="229"/>
    </row>
    <row r="290" spans="1:13" ht="12" customHeight="1">
      <c r="A290" s="37" t="str">
        <v/>
      </c>
      <c r="B290" s="69" t="str">
        <v/>
      </c>
      <c r="C290" s="35">
        <v>244</v>
      </c>
      <c r="D290" s="45">
        <v>343</v>
      </c>
      <c r="E290" s="36">
        <f t="shared" si="52"/>
        <v>0</v>
      </c>
      <c r="F290" s="60"/>
      <c r="G290" s="60"/>
      <c r="H290" s="60"/>
      <c r="I290" s="60"/>
      <c r="J290" s="60"/>
      <c r="K290" s="60"/>
      <c r="L290" s="33"/>
      <c r="M290" s="229"/>
    </row>
    <row r="291" spans="1:13" ht="12" customHeight="1">
      <c r="A291" s="37" t="str">
        <v/>
      </c>
      <c r="B291" s="69" t="str">
        <v/>
      </c>
      <c r="C291" s="35">
        <v>244</v>
      </c>
      <c r="D291" s="45">
        <v>343</v>
      </c>
      <c r="E291" s="36">
        <f t="shared" si="52"/>
        <v>0</v>
      </c>
      <c r="F291" s="60"/>
      <c r="G291" s="60"/>
      <c r="H291" s="60"/>
      <c r="I291" s="60"/>
      <c r="J291" s="60"/>
      <c r="K291" s="60"/>
      <c r="L291" s="33"/>
      <c r="M291" s="229"/>
    </row>
    <row r="292" spans="1:13" ht="12" customHeight="1">
      <c r="A292" s="37" t="str">
        <v/>
      </c>
      <c r="B292" s="69" t="str">
        <v/>
      </c>
      <c r="C292" s="35">
        <v>244</v>
      </c>
      <c r="D292" s="45">
        <v>343</v>
      </c>
      <c r="E292" s="36">
        <f t="shared" si="52"/>
        <v>0</v>
      </c>
      <c r="F292" s="60"/>
      <c r="G292" s="60"/>
      <c r="H292" s="60"/>
      <c r="I292" s="60"/>
      <c r="J292" s="60"/>
      <c r="K292" s="60"/>
      <c r="L292" s="33"/>
      <c r="M292" s="229"/>
    </row>
    <row r="293" spans="1:13" ht="12" customHeight="1">
      <c r="A293" s="37" t="str">
        <v/>
      </c>
      <c r="B293" s="69" t="str">
        <v/>
      </c>
      <c r="C293" s="35">
        <v>244</v>
      </c>
      <c r="D293" s="45">
        <v>343</v>
      </c>
      <c r="E293" s="36">
        <f t="shared" si="52"/>
        <v>0</v>
      </c>
      <c r="F293" s="60"/>
      <c r="G293" s="60"/>
      <c r="H293" s="60"/>
      <c r="I293" s="60"/>
      <c r="J293" s="60"/>
      <c r="K293" s="60"/>
      <c r="L293" s="33"/>
      <c r="M293" s="229"/>
    </row>
    <row r="294" spans="1:13" ht="12" customHeight="1">
      <c r="A294" s="37" t="str">
        <v/>
      </c>
      <c r="B294" s="69" t="str">
        <v/>
      </c>
      <c r="C294" s="35">
        <v>244</v>
      </c>
      <c r="D294" s="45">
        <v>343</v>
      </c>
      <c r="E294" s="36">
        <f t="shared" si="52"/>
        <v>0</v>
      </c>
      <c r="F294" s="60"/>
      <c r="G294" s="60"/>
      <c r="H294" s="60"/>
      <c r="I294" s="60"/>
      <c r="J294" s="60"/>
      <c r="K294" s="60"/>
      <c r="L294" s="33"/>
      <c r="M294" s="229"/>
    </row>
    <row r="295" spans="1:13" ht="12" customHeight="1">
      <c r="A295" s="37" t="str">
        <v/>
      </c>
      <c r="B295" s="69" t="str">
        <v/>
      </c>
      <c r="C295" s="35">
        <v>244</v>
      </c>
      <c r="D295" s="45">
        <v>343</v>
      </c>
      <c r="E295" s="36">
        <f t="shared" si="52"/>
        <v>0</v>
      </c>
      <c r="F295" s="60"/>
      <c r="G295" s="60"/>
      <c r="H295" s="60"/>
      <c r="I295" s="60"/>
      <c r="J295" s="60"/>
      <c r="K295" s="60"/>
      <c r="L295" s="33"/>
      <c r="M295" s="229"/>
    </row>
    <row r="296" spans="1:13" ht="12" customHeight="1">
      <c r="A296" s="148" t="s">
        <v>851</v>
      </c>
      <c r="B296" s="69" t="s">
        <v>670</v>
      </c>
      <c r="C296" s="35">
        <v>244</v>
      </c>
      <c r="D296" s="45">
        <v>344</v>
      </c>
      <c r="E296" s="36">
        <f>SUM(F296:K296)</f>
        <v>225000</v>
      </c>
      <c r="F296" s="36">
        <f t="shared" ref="F296:K296" si="57">SUM(F297:F311)</f>
        <v>225000</v>
      </c>
      <c r="G296" s="36">
        <f t="shared" si="57"/>
        <v>0</v>
      </c>
      <c r="H296" s="36">
        <f t="shared" si="57"/>
        <v>0</v>
      </c>
      <c r="I296" s="36">
        <f t="shared" si="57"/>
        <v>0</v>
      </c>
      <c r="J296" s="36">
        <f t="shared" si="57"/>
        <v>0</v>
      </c>
      <c r="K296" s="36">
        <f t="shared" si="57"/>
        <v>0</v>
      </c>
      <c r="L296" s="33">
        <f>ROW()</f>
        <v>296</v>
      </c>
      <c r="M296" s="229"/>
    </row>
    <row r="297" spans="1:13" ht="12" customHeight="1">
      <c r="A297" s="37" t="str">
        <f t="array" ref="A297:A311">IFERROR(INDEX(КБК!E4:E1335,SMALL(IF((($D$296=КБК!F4:F1335)*($C$296=КБК!G4:G1335)*(NOT(ISERR(SEARCH($L$1,КБК!D4:D1335))))),ROW(КБК!E4:E1335)-3,""),ROW()-$L$296)),"")</f>
        <v>спорт 113038759.244.0</v>
      </c>
      <c r="B297" s="69" t="str">
        <f t="array" ref="B297:B311">IFERROR(INDEX(КБК!H4:H1335,SMALL(IF((($D$297=КБК!F4:F1335)*($C$297=КБК!G4:G1335)*(NOT(ISERR(SEARCH($L$1,КБК!D4:D1335))))),ROW(КБК!E4:E1335)-3,""),ROW()-$L$296)),"")</f>
        <v>1102</v>
      </c>
      <c r="C297" s="35">
        <v>244</v>
      </c>
      <c r="D297" s="45">
        <v>344</v>
      </c>
      <c r="E297" s="36">
        <f t="shared" ref="E297:E371" si="58">SUM(F297:K297)</f>
        <v>225000</v>
      </c>
      <c r="F297" s="60">
        <v>225000</v>
      </c>
      <c r="G297" s="60"/>
      <c r="H297" s="60"/>
      <c r="I297" s="60"/>
      <c r="J297" s="60"/>
      <c r="K297" s="60"/>
      <c r="L297" s="33"/>
      <c r="M297" s="229"/>
    </row>
    <row r="298" spans="1:13" ht="12" customHeight="1">
      <c r="A298" s="37" t="str">
        <v/>
      </c>
      <c r="B298" s="69" t="str">
        <v/>
      </c>
      <c r="C298" s="35">
        <v>244</v>
      </c>
      <c r="D298" s="45">
        <v>344</v>
      </c>
      <c r="E298" s="36">
        <f t="shared" si="58"/>
        <v>0</v>
      </c>
      <c r="F298" s="60"/>
      <c r="G298" s="60"/>
      <c r="H298" s="60"/>
      <c r="I298" s="60"/>
      <c r="J298" s="60"/>
      <c r="K298" s="60"/>
      <c r="L298" s="33"/>
      <c r="M298" s="229"/>
    </row>
    <row r="299" spans="1:13" ht="12" customHeight="1">
      <c r="A299" s="37" t="str">
        <v/>
      </c>
      <c r="B299" s="69" t="str">
        <v/>
      </c>
      <c r="C299" s="35">
        <v>244</v>
      </c>
      <c r="D299" s="45">
        <v>344</v>
      </c>
      <c r="E299" s="36">
        <f t="shared" si="58"/>
        <v>0</v>
      </c>
      <c r="F299" s="60"/>
      <c r="G299" s="60"/>
      <c r="H299" s="60"/>
      <c r="I299" s="60"/>
      <c r="J299" s="60"/>
      <c r="K299" s="60"/>
      <c r="L299" s="33"/>
      <c r="M299" s="229"/>
    </row>
    <row r="300" spans="1:13" ht="12" customHeight="1">
      <c r="A300" s="37" t="str">
        <v/>
      </c>
      <c r="B300" s="69" t="str">
        <v/>
      </c>
      <c r="C300" s="35">
        <v>244</v>
      </c>
      <c r="D300" s="45">
        <v>344</v>
      </c>
      <c r="E300" s="36">
        <f t="shared" si="58"/>
        <v>0</v>
      </c>
      <c r="F300" s="60"/>
      <c r="G300" s="60"/>
      <c r="H300" s="60"/>
      <c r="I300" s="60"/>
      <c r="J300" s="60"/>
      <c r="K300" s="60"/>
      <c r="L300" s="33"/>
      <c r="M300" s="229"/>
    </row>
    <row r="301" spans="1:13" ht="12" customHeight="1">
      <c r="A301" s="37" t="str">
        <v/>
      </c>
      <c r="B301" s="69" t="str">
        <v/>
      </c>
      <c r="C301" s="35">
        <v>244</v>
      </c>
      <c r="D301" s="45">
        <v>344</v>
      </c>
      <c r="E301" s="36">
        <f t="shared" si="58"/>
        <v>0</v>
      </c>
      <c r="F301" s="60"/>
      <c r="G301" s="60"/>
      <c r="H301" s="60"/>
      <c r="I301" s="60"/>
      <c r="J301" s="60"/>
      <c r="K301" s="60"/>
      <c r="L301" s="33"/>
      <c r="M301" s="229"/>
    </row>
    <row r="302" spans="1:13" ht="12" customHeight="1">
      <c r="A302" s="37" t="str">
        <v/>
      </c>
      <c r="B302" s="69" t="str">
        <v/>
      </c>
      <c r="C302" s="35">
        <v>244</v>
      </c>
      <c r="D302" s="45">
        <v>344</v>
      </c>
      <c r="E302" s="36">
        <f t="shared" si="58"/>
        <v>0</v>
      </c>
      <c r="F302" s="60"/>
      <c r="G302" s="60"/>
      <c r="H302" s="60"/>
      <c r="I302" s="60"/>
      <c r="J302" s="60"/>
      <c r="K302" s="60"/>
      <c r="L302" s="33"/>
      <c r="M302" s="229"/>
    </row>
    <row r="303" spans="1:13" ht="12" customHeight="1">
      <c r="A303" s="37" t="str">
        <v/>
      </c>
      <c r="B303" s="69" t="str">
        <v/>
      </c>
      <c r="C303" s="35">
        <v>244</v>
      </c>
      <c r="D303" s="45">
        <v>344</v>
      </c>
      <c r="E303" s="36">
        <f t="shared" si="58"/>
        <v>0</v>
      </c>
      <c r="F303" s="60"/>
      <c r="G303" s="60"/>
      <c r="H303" s="60"/>
      <c r="I303" s="60"/>
      <c r="J303" s="60"/>
      <c r="K303" s="60"/>
      <c r="L303" s="33"/>
      <c r="M303" s="229"/>
    </row>
    <row r="304" spans="1:13" ht="12" customHeight="1">
      <c r="A304" s="37" t="str">
        <v/>
      </c>
      <c r="B304" s="69" t="str">
        <v/>
      </c>
      <c r="C304" s="35">
        <v>244</v>
      </c>
      <c r="D304" s="45">
        <v>344</v>
      </c>
      <c r="E304" s="36">
        <f t="shared" si="58"/>
        <v>0</v>
      </c>
      <c r="F304" s="60"/>
      <c r="G304" s="60"/>
      <c r="H304" s="60"/>
      <c r="I304" s="60"/>
      <c r="J304" s="60"/>
      <c r="K304" s="60"/>
      <c r="L304" s="33"/>
      <c r="M304" s="229"/>
    </row>
    <row r="305" spans="1:13" ht="12" customHeight="1">
      <c r="A305" s="37" t="str">
        <v/>
      </c>
      <c r="B305" s="69" t="str">
        <v/>
      </c>
      <c r="C305" s="35">
        <v>244</v>
      </c>
      <c r="D305" s="45">
        <v>344</v>
      </c>
      <c r="E305" s="36">
        <f t="shared" si="58"/>
        <v>0</v>
      </c>
      <c r="F305" s="60"/>
      <c r="G305" s="60"/>
      <c r="H305" s="60"/>
      <c r="I305" s="60"/>
      <c r="J305" s="60"/>
      <c r="K305" s="60"/>
      <c r="L305" s="33"/>
      <c r="M305" s="229"/>
    </row>
    <row r="306" spans="1:13" ht="12" customHeight="1">
      <c r="A306" s="37" t="str">
        <v/>
      </c>
      <c r="B306" s="69" t="str">
        <v/>
      </c>
      <c r="C306" s="35">
        <v>244</v>
      </c>
      <c r="D306" s="45">
        <v>344</v>
      </c>
      <c r="E306" s="36">
        <f t="shared" si="58"/>
        <v>0</v>
      </c>
      <c r="F306" s="60"/>
      <c r="G306" s="60"/>
      <c r="H306" s="60"/>
      <c r="I306" s="60"/>
      <c r="J306" s="60"/>
      <c r="K306" s="60"/>
      <c r="L306" s="33"/>
      <c r="M306" s="229"/>
    </row>
    <row r="307" spans="1:13" ht="12" customHeight="1">
      <c r="A307" s="37" t="str">
        <v/>
      </c>
      <c r="B307" s="69" t="str">
        <v/>
      </c>
      <c r="C307" s="35">
        <v>244</v>
      </c>
      <c r="D307" s="45">
        <v>344</v>
      </c>
      <c r="E307" s="36">
        <f t="shared" si="58"/>
        <v>0</v>
      </c>
      <c r="F307" s="60"/>
      <c r="G307" s="60"/>
      <c r="H307" s="60"/>
      <c r="I307" s="60"/>
      <c r="J307" s="60"/>
      <c r="K307" s="60"/>
      <c r="L307" s="33"/>
      <c r="M307" s="229"/>
    </row>
    <row r="308" spans="1:13" ht="12" customHeight="1">
      <c r="A308" s="37" t="str">
        <v/>
      </c>
      <c r="B308" s="69" t="str">
        <v/>
      </c>
      <c r="C308" s="35">
        <v>244</v>
      </c>
      <c r="D308" s="45">
        <v>344</v>
      </c>
      <c r="E308" s="36">
        <f t="shared" si="58"/>
        <v>0</v>
      </c>
      <c r="F308" s="60"/>
      <c r="G308" s="60"/>
      <c r="H308" s="60"/>
      <c r="I308" s="60"/>
      <c r="J308" s="60"/>
      <c r="K308" s="60"/>
      <c r="L308" s="33"/>
      <c r="M308" s="229"/>
    </row>
    <row r="309" spans="1:13" ht="12" customHeight="1">
      <c r="A309" s="37" t="str">
        <v/>
      </c>
      <c r="B309" s="69" t="str">
        <v/>
      </c>
      <c r="C309" s="35">
        <v>244</v>
      </c>
      <c r="D309" s="45">
        <v>344</v>
      </c>
      <c r="E309" s="36">
        <f t="shared" si="58"/>
        <v>0</v>
      </c>
      <c r="F309" s="60"/>
      <c r="G309" s="60"/>
      <c r="H309" s="60"/>
      <c r="I309" s="60"/>
      <c r="J309" s="60"/>
      <c r="K309" s="60"/>
      <c r="L309" s="33"/>
      <c r="M309" s="229"/>
    </row>
    <row r="310" spans="1:13" ht="12" customHeight="1">
      <c r="A310" s="37" t="str">
        <v/>
      </c>
      <c r="B310" s="69" t="str">
        <v/>
      </c>
      <c r="C310" s="35">
        <v>244</v>
      </c>
      <c r="D310" s="45">
        <v>344</v>
      </c>
      <c r="E310" s="36">
        <f t="shared" si="58"/>
        <v>0</v>
      </c>
      <c r="F310" s="60"/>
      <c r="G310" s="60"/>
      <c r="H310" s="60"/>
      <c r="I310" s="60"/>
      <c r="J310" s="60"/>
      <c r="K310" s="60"/>
      <c r="L310" s="33"/>
      <c r="M310" s="229"/>
    </row>
    <row r="311" spans="1:13" ht="12" customHeight="1">
      <c r="A311" s="37" t="str">
        <v/>
      </c>
      <c r="B311" s="69" t="str">
        <v/>
      </c>
      <c r="C311" s="35">
        <v>244</v>
      </c>
      <c r="D311" s="45">
        <v>344</v>
      </c>
      <c r="E311" s="36">
        <f t="shared" si="58"/>
        <v>0</v>
      </c>
      <c r="F311" s="60"/>
      <c r="G311" s="60"/>
      <c r="H311" s="60"/>
      <c r="I311" s="60"/>
      <c r="J311" s="60"/>
      <c r="K311" s="60"/>
      <c r="L311" s="33"/>
      <c r="M311" s="229"/>
    </row>
    <row r="312" spans="1:13" ht="12" customHeight="1">
      <c r="A312" s="148" t="s">
        <v>320</v>
      </c>
      <c r="B312" s="69" t="s">
        <v>670</v>
      </c>
      <c r="C312" s="35">
        <v>244</v>
      </c>
      <c r="D312" s="45">
        <v>345</v>
      </c>
      <c r="E312" s="36">
        <f t="shared" si="58"/>
        <v>180000</v>
      </c>
      <c r="F312" s="36">
        <f t="shared" ref="F312:K312" si="59">SUM(F313:F325)</f>
        <v>180000</v>
      </c>
      <c r="G312" s="36">
        <f t="shared" si="59"/>
        <v>0</v>
      </c>
      <c r="H312" s="36">
        <f t="shared" si="59"/>
        <v>0</v>
      </c>
      <c r="I312" s="36">
        <f t="shared" si="59"/>
        <v>0</v>
      </c>
      <c r="J312" s="36">
        <f t="shared" si="59"/>
        <v>0</v>
      </c>
      <c r="K312" s="36">
        <f t="shared" si="59"/>
        <v>0</v>
      </c>
      <c r="L312" s="33">
        <f>ROW()</f>
        <v>312</v>
      </c>
      <c r="M312" s="229"/>
    </row>
    <row r="313" spans="1:13" ht="12" customHeight="1">
      <c r="A313" s="37" t="str">
        <f t="array" ref="A313:A325">IFERROR(INDEX(КБК!E4:E1335,SMALL(IF((($D$312=КБК!F4:F1335)*($C$312=КБК!G4:G1335)*(NOT(ISERR(SEARCH($L$1,КБК!D4:D1335))))),ROW(КБК!E4:E1335)-3,""),ROW()-$L$312)),"")</f>
        <v>спорт 113038759.244.0</v>
      </c>
      <c r="B313" s="69" t="str">
        <f t="array" ref="B313:B325">IFERROR(INDEX(КБК!H4:H1335,SMALL(IF((($D$312=КБК!F4:F1335)*($C$312=КБК!G4:G1335)*(NOT(ISERR(SEARCH($L$1,КБК!D4:D1335))))),ROW(КБК!E4:E1335)-3,""),ROW()-$L$312)),"")</f>
        <v>1102</v>
      </c>
      <c r="C313" s="35">
        <v>244</v>
      </c>
      <c r="D313" s="45">
        <v>345</v>
      </c>
      <c r="E313" s="36">
        <f t="shared" si="58"/>
        <v>180000</v>
      </c>
      <c r="F313" s="60">
        <v>180000</v>
      </c>
      <c r="G313" s="60"/>
      <c r="H313" s="60"/>
      <c r="I313" s="60"/>
      <c r="J313" s="60"/>
      <c r="K313" s="60"/>
      <c r="L313" s="33"/>
      <c r="M313" s="229"/>
    </row>
    <row r="314" spans="1:13" ht="12" customHeight="1">
      <c r="A314" s="37" t="str">
        <v/>
      </c>
      <c r="B314" s="69" t="str">
        <v/>
      </c>
      <c r="C314" s="35">
        <v>244</v>
      </c>
      <c r="D314" s="45">
        <v>345</v>
      </c>
      <c r="E314" s="36">
        <f t="shared" si="58"/>
        <v>0</v>
      </c>
      <c r="F314" s="60"/>
      <c r="G314" s="60"/>
      <c r="H314" s="60"/>
      <c r="I314" s="60"/>
      <c r="J314" s="60"/>
      <c r="K314" s="60"/>
      <c r="L314" s="33"/>
      <c r="M314" s="229"/>
    </row>
    <row r="315" spans="1:13" ht="12" customHeight="1">
      <c r="A315" s="37" t="str">
        <v/>
      </c>
      <c r="B315" s="69" t="str">
        <v/>
      </c>
      <c r="C315" s="35">
        <v>244</v>
      </c>
      <c r="D315" s="45">
        <v>345</v>
      </c>
      <c r="E315" s="36">
        <f t="shared" si="58"/>
        <v>0</v>
      </c>
      <c r="F315" s="60"/>
      <c r="G315" s="60"/>
      <c r="H315" s="60"/>
      <c r="I315" s="60"/>
      <c r="J315" s="60"/>
      <c r="K315" s="60"/>
      <c r="L315" s="33"/>
      <c r="M315" s="229"/>
    </row>
    <row r="316" spans="1:13" ht="12" customHeight="1">
      <c r="A316" s="37" t="str">
        <v/>
      </c>
      <c r="B316" s="69" t="str">
        <v/>
      </c>
      <c r="C316" s="35">
        <v>244</v>
      </c>
      <c r="D316" s="45">
        <v>345</v>
      </c>
      <c r="E316" s="36">
        <f t="shared" si="58"/>
        <v>0</v>
      </c>
      <c r="F316" s="60"/>
      <c r="G316" s="60"/>
      <c r="H316" s="60"/>
      <c r="I316" s="60"/>
      <c r="J316" s="60"/>
      <c r="K316" s="60"/>
      <c r="L316" s="33"/>
      <c r="M316" s="229"/>
    </row>
    <row r="317" spans="1:13" ht="12" customHeight="1">
      <c r="A317" s="37" t="str">
        <v/>
      </c>
      <c r="B317" s="69" t="str">
        <v/>
      </c>
      <c r="C317" s="35">
        <v>244</v>
      </c>
      <c r="D317" s="45">
        <v>345</v>
      </c>
      <c r="E317" s="36">
        <f t="shared" si="58"/>
        <v>0</v>
      </c>
      <c r="F317" s="60"/>
      <c r="G317" s="60"/>
      <c r="H317" s="60"/>
      <c r="I317" s="60"/>
      <c r="J317" s="60"/>
      <c r="K317" s="60"/>
      <c r="L317" s="33"/>
      <c r="M317" s="229"/>
    </row>
    <row r="318" spans="1:13" ht="12" customHeight="1">
      <c r="A318" s="37" t="str">
        <v/>
      </c>
      <c r="B318" s="69" t="str">
        <v/>
      </c>
      <c r="C318" s="35">
        <v>244</v>
      </c>
      <c r="D318" s="45">
        <v>345</v>
      </c>
      <c r="E318" s="36">
        <f t="shared" si="58"/>
        <v>0</v>
      </c>
      <c r="F318" s="60"/>
      <c r="G318" s="60"/>
      <c r="H318" s="60"/>
      <c r="I318" s="60"/>
      <c r="J318" s="60"/>
      <c r="K318" s="60"/>
      <c r="L318" s="33"/>
      <c r="M318" s="229"/>
    </row>
    <row r="319" spans="1:13" ht="12" customHeight="1">
      <c r="A319" s="37" t="str">
        <v/>
      </c>
      <c r="B319" s="69" t="str">
        <v/>
      </c>
      <c r="C319" s="35">
        <v>244</v>
      </c>
      <c r="D319" s="45">
        <v>345</v>
      </c>
      <c r="E319" s="36">
        <f t="shared" si="58"/>
        <v>0</v>
      </c>
      <c r="F319" s="60"/>
      <c r="G319" s="60"/>
      <c r="H319" s="60"/>
      <c r="I319" s="60"/>
      <c r="J319" s="60"/>
      <c r="K319" s="60"/>
      <c r="L319" s="33"/>
      <c r="M319" s="229"/>
    </row>
    <row r="320" spans="1:13" ht="12" customHeight="1">
      <c r="A320" s="37" t="str">
        <v/>
      </c>
      <c r="B320" s="69" t="str">
        <v/>
      </c>
      <c r="C320" s="35">
        <v>244</v>
      </c>
      <c r="D320" s="45">
        <v>345</v>
      </c>
      <c r="E320" s="36">
        <f t="shared" si="58"/>
        <v>0</v>
      </c>
      <c r="F320" s="60"/>
      <c r="G320" s="60"/>
      <c r="H320" s="60"/>
      <c r="I320" s="60"/>
      <c r="J320" s="60"/>
      <c r="K320" s="60"/>
      <c r="L320" s="33"/>
      <c r="M320" s="229"/>
    </row>
    <row r="321" spans="1:13" ht="12" customHeight="1">
      <c r="A321" s="37" t="str">
        <v/>
      </c>
      <c r="B321" s="69" t="str">
        <v/>
      </c>
      <c r="C321" s="35">
        <v>244</v>
      </c>
      <c r="D321" s="45">
        <v>345</v>
      </c>
      <c r="E321" s="36">
        <f t="shared" si="58"/>
        <v>0</v>
      </c>
      <c r="F321" s="60"/>
      <c r="G321" s="60"/>
      <c r="H321" s="60"/>
      <c r="I321" s="60"/>
      <c r="J321" s="60"/>
      <c r="K321" s="60"/>
      <c r="L321" s="33"/>
      <c r="M321" s="229"/>
    </row>
    <row r="322" spans="1:13" ht="12" customHeight="1">
      <c r="A322" s="37" t="str">
        <v/>
      </c>
      <c r="B322" s="69" t="str">
        <v/>
      </c>
      <c r="C322" s="35">
        <v>244</v>
      </c>
      <c r="D322" s="45">
        <v>345</v>
      </c>
      <c r="E322" s="36">
        <f t="shared" si="58"/>
        <v>0</v>
      </c>
      <c r="F322" s="60"/>
      <c r="G322" s="60"/>
      <c r="H322" s="60"/>
      <c r="I322" s="60"/>
      <c r="J322" s="60"/>
      <c r="K322" s="60"/>
      <c r="L322" s="33"/>
      <c r="M322" s="229"/>
    </row>
    <row r="323" spans="1:13" ht="12" customHeight="1">
      <c r="A323" s="37" t="str">
        <v/>
      </c>
      <c r="B323" s="69" t="str">
        <v/>
      </c>
      <c r="C323" s="35">
        <v>244</v>
      </c>
      <c r="D323" s="45">
        <v>345</v>
      </c>
      <c r="E323" s="36">
        <f t="shared" si="58"/>
        <v>0</v>
      </c>
      <c r="F323" s="60"/>
      <c r="G323" s="60"/>
      <c r="H323" s="60"/>
      <c r="I323" s="60"/>
      <c r="J323" s="60"/>
      <c r="K323" s="60"/>
      <c r="L323" s="33"/>
      <c r="M323" s="229"/>
    </row>
    <row r="324" spans="1:13" ht="12" customHeight="1">
      <c r="A324" s="37" t="str">
        <v/>
      </c>
      <c r="B324" s="69" t="str">
        <v/>
      </c>
      <c r="C324" s="35">
        <v>244</v>
      </c>
      <c r="D324" s="45">
        <v>345</v>
      </c>
      <c r="E324" s="36">
        <f t="shared" si="58"/>
        <v>0</v>
      </c>
      <c r="F324" s="60"/>
      <c r="G324" s="60"/>
      <c r="H324" s="60"/>
      <c r="I324" s="60"/>
      <c r="J324" s="60"/>
      <c r="K324" s="60"/>
      <c r="L324" s="33"/>
      <c r="M324" s="229"/>
    </row>
    <row r="325" spans="1:13" ht="12" customHeight="1">
      <c r="A325" s="37" t="str">
        <v/>
      </c>
      <c r="B325" s="69" t="str">
        <v/>
      </c>
      <c r="C325" s="35">
        <v>244</v>
      </c>
      <c r="D325" s="45">
        <v>345</v>
      </c>
      <c r="E325" s="36">
        <f t="shared" si="58"/>
        <v>0</v>
      </c>
      <c r="F325" s="60"/>
      <c r="G325" s="60"/>
      <c r="H325" s="60"/>
      <c r="I325" s="60"/>
      <c r="J325" s="60"/>
      <c r="K325" s="60"/>
      <c r="L325" s="33"/>
      <c r="M325" s="229"/>
    </row>
    <row r="326" spans="1:13" ht="12" customHeight="1">
      <c r="A326" s="148" t="s">
        <v>853</v>
      </c>
      <c r="B326" s="69" t="s">
        <v>670</v>
      </c>
      <c r="C326" s="35">
        <v>244</v>
      </c>
      <c r="D326" s="45">
        <v>346</v>
      </c>
      <c r="E326" s="36">
        <f t="shared" si="58"/>
        <v>1530790</v>
      </c>
      <c r="F326" s="36">
        <f t="shared" ref="F326:K326" si="60">SUM(F327:F336)</f>
        <v>1382490</v>
      </c>
      <c r="G326" s="36">
        <f t="shared" si="60"/>
        <v>0</v>
      </c>
      <c r="H326" s="36">
        <f t="shared" si="60"/>
        <v>0</v>
      </c>
      <c r="I326" s="36">
        <f t="shared" si="60"/>
        <v>148300</v>
      </c>
      <c r="J326" s="36">
        <f t="shared" si="60"/>
        <v>0</v>
      </c>
      <c r="K326" s="36">
        <f t="shared" si="60"/>
        <v>0</v>
      </c>
      <c r="L326" s="33">
        <f>ROW()</f>
        <v>326</v>
      </c>
      <c r="M326" s="229"/>
    </row>
    <row r="327" spans="1:13" ht="12" customHeight="1">
      <c r="A327" s="37" t="str">
        <f t="array" ref="A327:A336">IFERROR(INDEX(КБК!E4:E1335,SMALL(IF((($D$326=КБК!F4:F1335)*($C$326=КБК!G4:G1335)*(NOT(ISERR(SEARCH($L$1,КБК!D4:D1335))))),ROW(КБК!E4:E1335)-3,""),ROW()-$L$326)),"")</f>
        <v>Аренда 000000121.244.0</v>
      </c>
      <c r="B327" s="69" t="str">
        <f t="array" ref="B327:B336">IFERROR(INDEX(КБК!H4:H1335,SMALL(IF((($D$326=КБК!F4:F1335)*($C$326=КБК!G4:G1335)*(NOT(ISERR(SEARCH($L$1,КБК!D4:D1335))))),ROW(КБК!E4:E1335)-3,""),ROW()-$L$326)),"")</f>
        <v>1102</v>
      </c>
      <c r="C327" s="35">
        <v>244</v>
      </c>
      <c r="D327" s="45">
        <v>346</v>
      </c>
      <c r="E327" s="36">
        <f t="shared" si="58"/>
        <v>77200</v>
      </c>
      <c r="F327" s="60"/>
      <c r="G327" s="60"/>
      <c r="H327" s="60"/>
      <c r="I327" s="60">
        <v>77200</v>
      </c>
      <c r="J327" s="60"/>
      <c r="K327" s="60"/>
      <c r="L327" s="33"/>
      <c r="M327" s="229"/>
    </row>
    <row r="328" spans="1:13" ht="12" customHeight="1">
      <c r="A328" s="37" t="str">
        <v>Доходы 000000131.244.0</v>
      </c>
      <c r="B328" s="69" t="str">
        <v>1102</v>
      </c>
      <c r="C328" s="35">
        <v>244</v>
      </c>
      <c r="D328" s="45">
        <v>346</v>
      </c>
      <c r="E328" s="36">
        <f t="shared" si="58"/>
        <v>71100</v>
      </c>
      <c r="F328" s="60"/>
      <c r="G328" s="60"/>
      <c r="H328" s="60"/>
      <c r="I328" s="60">
        <v>71100</v>
      </c>
      <c r="J328" s="60"/>
      <c r="K328" s="60"/>
      <c r="L328" s="33"/>
      <c r="M328" s="229"/>
    </row>
    <row r="329" spans="1:13" ht="12" customHeight="1">
      <c r="A329" s="37" t="str">
        <v>спорт 113038759.244.0</v>
      </c>
      <c r="B329" s="69" t="str">
        <v>1102</v>
      </c>
      <c r="C329" s="35">
        <v>244</v>
      </c>
      <c r="D329" s="45">
        <v>346</v>
      </c>
      <c r="E329" s="36">
        <f t="shared" si="58"/>
        <v>1382490</v>
      </c>
      <c r="F329" s="60">
        <v>1382490</v>
      </c>
      <c r="G329" s="60"/>
      <c r="H329" s="60"/>
      <c r="I329" s="60"/>
      <c r="J329" s="60"/>
      <c r="K329" s="60"/>
      <c r="L329" s="33"/>
      <c r="M329" s="229"/>
    </row>
    <row r="330" spans="1:13" ht="12" customHeight="1">
      <c r="A330" s="148" t="str">
        <v/>
      </c>
      <c r="B330" s="69" t="str">
        <v/>
      </c>
      <c r="C330" s="35">
        <v>244</v>
      </c>
      <c r="D330" s="45">
        <v>346</v>
      </c>
      <c r="E330" s="36">
        <f t="shared" si="58"/>
        <v>0</v>
      </c>
      <c r="F330" s="60"/>
      <c r="G330" s="60"/>
      <c r="H330" s="60"/>
      <c r="I330" s="60"/>
      <c r="J330" s="60"/>
      <c r="K330" s="60"/>
      <c r="L330" s="33"/>
      <c r="M330" s="229"/>
    </row>
    <row r="331" spans="1:13" ht="12" customHeight="1">
      <c r="A331" s="148" t="str">
        <v/>
      </c>
      <c r="B331" s="69" t="str">
        <v/>
      </c>
      <c r="C331" s="35">
        <v>244</v>
      </c>
      <c r="D331" s="45">
        <v>346</v>
      </c>
      <c r="E331" s="36">
        <f t="shared" si="58"/>
        <v>0</v>
      </c>
      <c r="F331" s="60"/>
      <c r="G331" s="60"/>
      <c r="H331" s="60"/>
      <c r="I331" s="60"/>
      <c r="J331" s="60"/>
      <c r="K331" s="60"/>
      <c r="L331" s="33"/>
      <c r="M331" s="229"/>
    </row>
    <row r="332" spans="1:13" ht="12" customHeight="1">
      <c r="A332" s="148" t="str">
        <v/>
      </c>
      <c r="B332" s="69" t="str">
        <v/>
      </c>
      <c r="C332" s="35">
        <v>244</v>
      </c>
      <c r="D332" s="45">
        <v>346</v>
      </c>
      <c r="E332" s="36">
        <f t="shared" si="58"/>
        <v>0</v>
      </c>
      <c r="F332" s="60"/>
      <c r="G332" s="60"/>
      <c r="H332" s="60"/>
      <c r="I332" s="60"/>
      <c r="J332" s="60"/>
      <c r="K332" s="60"/>
      <c r="L332" s="33"/>
      <c r="M332" s="229"/>
    </row>
    <row r="333" spans="1:13" ht="12" customHeight="1">
      <c r="A333" s="148" t="str">
        <v/>
      </c>
      <c r="B333" s="69" t="str">
        <v/>
      </c>
      <c r="C333" s="35">
        <v>244</v>
      </c>
      <c r="D333" s="45">
        <v>346</v>
      </c>
      <c r="E333" s="36">
        <f t="shared" si="58"/>
        <v>0</v>
      </c>
      <c r="F333" s="60"/>
      <c r="G333" s="60"/>
      <c r="H333" s="60"/>
      <c r="I333" s="60"/>
      <c r="J333" s="60"/>
      <c r="K333" s="60"/>
      <c r="L333" s="33"/>
      <c r="M333" s="229"/>
    </row>
    <row r="334" spans="1:13" ht="12" customHeight="1">
      <c r="A334" s="148" t="str">
        <v/>
      </c>
      <c r="B334" s="69" t="str">
        <v/>
      </c>
      <c r="C334" s="35">
        <v>244</v>
      </c>
      <c r="D334" s="45">
        <v>346</v>
      </c>
      <c r="E334" s="36">
        <f t="shared" si="58"/>
        <v>0</v>
      </c>
      <c r="F334" s="60"/>
      <c r="G334" s="60"/>
      <c r="H334" s="60"/>
      <c r="I334" s="60"/>
      <c r="J334" s="60"/>
      <c r="K334" s="60"/>
      <c r="L334" s="33"/>
      <c r="M334" s="229"/>
    </row>
    <row r="335" spans="1:13" ht="12" customHeight="1">
      <c r="A335" s="148" t="str">
        <v/>
      </c>
      <c r="B335" s="69" t="str">
        <v/>
      </c>
      <c r="C335" s="35">
        <v>244</v>
      </c>
      <c r="D335" s="45">
        <v>346</v>
      </c>
      <c r="E335" s="36">
        <f t="shared" si="58"/>
        <v>0</v>
      </c>
      <c r="F335" s="60"/>
      <c r="G335" s="60"/>
      <c r="H335" s="60"/>
      <c r="I335" s="60"/>
      <c r="J335" s="60"/>
      <c r="K335" s="60"/>
      <c r="L335" s="33"/>
      <c r="M335" s="229"/>
    </row>
    <row r="336" spans="1:13" ht="12" customHeight="1">
      <c r="A336" s="148" t="str">
        <v/>
      </c>
      <c r="B336" s="69" t="str">
        <v/>
      </c>
      <c r="C336" s="35">
        <v>244</v>
      </c>
      <c r="D336" s="45">
        <v>346</v>
      </c>
      <c r="E336" s="36">
        <f t="shared" si="58"/>
        <v>0</v>
      </c>
      <c r="F336" s="60"/>
      <c r="G336" s="60"/>
      <c r="H336" s="60"/>
      <c r="I336" s="60"/>
      <c r="J336" s="60"/>
      <c r="K336" s="60"/>
      <c r="L336" s="33"/>
      <c r="M336" s="229"/>
    </row>
    <row r="337" spans="1:13" ht="12" customHeight="1">
      <c r="A337" s="148" t="s">
        <v>854</v>
      </c>
      <c r="B337" s="69" t="s">
        <v>670</v>
      </c>
      <c r="C337" s="35">
        <v>244</v>
      </c>
      <c r="D337" s="45">
        <v>347</v>
      </c>
      <c r="E337" s="36">
        <f t="shared" si="58"/>
        <v>0</v>
      </c>
      <c r="F337" s="36">
        <f>SUM(F338:F347)</f>
        <v>0</v>
      </c>
      <c r="G337" s="36">
        <f t="shared" ref="G337:K337" si="61">SUM(G338:G347)</f>
        <v>0</v>
      </c>
      <c r="H337" s="36">
        <f t="shared" si="61"/>
        <v>0</v>
      </c>
      <c r="I337" s="36">
        <f t="shared" si="61"/>
        <v>0</v>
      </c>
      <c r="J337" s="36">
        <f t="shared" si="61"/>
        <v>0</v>
      </c>
      <c r="K337" s="36">
        <f t="shared" si="61"/>
        <v>0</v>
      </c>
      <c r="L337" s="33">
        <f>ROW()</f>
        <v>337</v>
      </c>
      <c r="M337" s="229"/>
    </row>
    <row r="338" spans="1:13" ht="12" customHeight="1">
      <c r="A338" s="37" t="str">
        <f t="array" ref="A338:A347">IFERROR(INDEX(КБК!E4:E1335,SMALL(IF((($D$337=КБК!F4:F1335)*($C$337=КБК!G4:G1335)*(NOT(ISERR(SEARCH($L$1,КБК!D4:D1335))))),ROW(КБК!E4:E1335)-3,""),ROW()-$L$337)),"")</f>
        <v/>
      </c>
      <c r="B338" s="69" t="str">
        <f t="array" ref="B338:B347">IFERROR(INDEX(КБК!H4:H1335,SMALL(IF((($D$337=КБК!F4:F1335)*($C$337=КБК!G4:G1335)*(NOT(ISERR(SEARCH($L$1,КБК!D4:D1335))))),ROW(КБК!E4:E1335)-3,""),ROW()-$L$337)),"")</f>
        <v/>
      </c>
      <c r="C338" s="35">
        <v>244</v>
      </c>
      <c r="D338" s="45">
        <v>347</v>
      </c>
      <c r="E338" s="36">
        <f t="shared" si="58"/>
        <v>0</v>
      </c>
      <c r="F338" s="60"/>
      <c r="G338" s="60"/>
      <c r="H338" s="60"/>
      <c r="I338" s="60"/>
      <c r="J338" s="60"/>
      <c r="K338" s="60"/>
      <c r="L338" s="33"/>
      <c r="M338" s="229"/>
    </row>
    <row r="339" spans="1:13" ht="12" customHeight="1">
      <c r="A339" s="37" t="str">
        <v/>
      </c>
      <c r="B339" s="69" t="str">
        <v/>
      </c>
      <c r="C339" s="35">
        <v>244</v>
      </c>
      <c r="D339" s="45">
        <v>347</v>
      </c>
      <c r="E339" s="36">
        <f t="shared" si="58"/>
        <v>0</v>
      </c>
      <c r="F339" s="60"/>
      <c r="G339" s="60"/>
      <c r="H339" s="60"/>
      <c r="I339" s="60"/>
      <c r="J339" s="60"/>
      <c r="K339" s="60"/>
      <c r="L339" s="33"/>
      <c r="M339" s="229"/>
    </row>
    <row r="340" spans="1:13" ht="12" customHeight="1">
      <c r="A340" s="37" t="str">
        <v/>
      </c>
      <c r="B340" s="69" t="str">
        <v/>
      </c>
      <c r="C340" s="35">
        <v>244</v>
      </c>
      <c r="D340" s="45">
        <v>347</v>
      </c>
      <c r="E340" s="36">
        <f t="shared" si="58"/>
        <v>0</v>
      </c>
      <c r="F340" s="60"/>
      <c r="G340" s="60"/>
      <c r="H340" s="60"/>
      <c r="I340" s="60"/>
      <c r="J340" s="60"/>
      <c r="K340" s="60"/>
      <c r="L340" s="33"/>
      <c r="M340" s="229"/>
    </row>
    <row r="341" spans="1:13" ht="12" customHeight="1">
      <c r="A341" s="37" t="str">
        <v/>
      </c>
      <c r="B341" s="69" t="str">
        <v/>
      </c>
      <c r="C341" s="35">
        <v>244</v>
      </c>
      <c r="D341" s="45">
        <v>347</v>
      </c>
      <c r="E341" s="36">
        <f t="shared" si="58"/>
        <v>0</v>
      </c>
      <c r="F341" s="60"/>
      <c r="G341" s="60"/>
      <c r="H341" s="60"/>
      <c r="I341" s="60"/>
      <c r="J341" s="60"/>
      <c r="K341" s="60"/>
      <c r="L341" s="33"/>
      <c r="M341" s="229"/>
    </row>
    <row r="342" spans="1:13" ht="12" customHeight="1">
      <c r="A342" s="37" t="str">
        <v/>
      </c>
      <c r="B342" s="69" t="str">
        <v/>
      </c>
      <c r="C342" s="35">
        <v>244</v>
      </c>
      <c r="D342" s="45">
        <v>347</v>
      </c>
      <c r="E342" s="36">
        <f t="shared" si="58"/>
        <v>0</v>
      </c>
      <c r="F342" s="60"/>
      <c r="G342" s="60"/>
      <c r="H342" s="60"/>
      <c r="I342" s="60"/>
      <c r="J342" s="60"/>
      <c r="K342" s="60"/>
      <c r="L342" s="33"/>
      <c r="M342" s="229"/>
    </row>
    <row r="343" spans="1:13" ht="12" customHeight="1">
      <c r="A343" s="37" t="str">
        <v/>
      </c>
      <c r="B343" s="69" t="str">
        <v/>
      </c>
      <c r="C343" s="35">
        <v>244</v>
      </c>
      <c r="D343" s="45">
        <v>347</v>
      </c>
      <c r="E343" s="36">
        <f t="shared" si="58"/>
        <v>0</v>
      </c>
      <c r="F343" s="60"/>
      <c r="G343" s="60"/>
      <c r="H343" s="60"/>
      <c r="I343" s="60"/>
      <c r="J343" s="60"/>
      <c r="K343" s="60"/>
      <c r="L343" s="33"/>
      <c r="M343" s="229"/>
    </row>
    <row r="344" spans="1:13" ht="12" customHeight="1">
      <c r="A344" s="37" t="str">
        <v/>
      </c>
      <c r="B344" s="69" t="str">
        <v/>
      </c>
      <c r="C344" s="35">
        <v>244</v>
      </c>
      <c r="D344" s="45">
        <v>347</v>
      </c>
      <c r="E344" s="36">
        <f t="shared" si="58"/>
        <v>0</v>
      </c>
      <c r="F344" s="60"/>
      <c r="G344" s="60"/>
      <c r="H344" s="60"/>
      <c r="I344" s="60"/>
      <c r="J344" s="60"/>
      <c r="K344" s="60"/>
      <c r="L344" s="33"/>
      <c r="M344" s="229"/>
    </row>
    <row r="345" spans="1:13" ht="12" customHeight="1">
      <c r="A345" s="37" t="str">
        <v/>
      </c>
      <c r="B345" s="69" t="str">
        <v/>
      </c>
      <c r="C345" s="35">
        <v>244</v>
      </c>
      <c r="D345" s="45">
        <v>347</v>
      </c>
      <c r="E345" s="36">
        <f t="shared" si="58"/>
        <v>0</v>
      </c>
      <c r="F345" s="60"/>
      <c r="G345" s="60"/>
      <c r="H345" s="60"/>
      <c r="I345" s="60"/>
      <c r="J345" s="60"/>
      <c r="K345" s="60"/>
      <c r="L345" s="33"/>
      <c r="M345" s="229"/>
    </row>
    <row r="346" spans="1:13" ht="12" customHeight="1">
      <c r="A346" s="37" t="str">
        <v/>
      </c>
      <c r="B346" s="69" t="str">
        <v/>
      </c>
      <c r="C346" s="35">
        <v>244</v>
      </c>
      <c r="D346" s="45">
        <v>347</v>
      </c>
      <c r="E346" s="36">
        <f t="shared" si="58"/>
        <v>0</v>
      </c>
      <c r="F346" s="60"/>
      <c r="G346" s="60"/>
      <c r="H346" s="60"/>
      <c r="I346" s="60"/>
      <c r="J346" s="60"/>
      <c r="K346" s="60"/>
      <c r="L346" s="33"/>
      <c r="M346" s="229"/>
    </row>
    <row r="347" spans="1:13" ht="12" customHeight="1">
      <c r="A347" s="37" t="str">
        <v/>
      </c>
      <c r="B347" s="69" t="str">
        <v/>
      </c>
      <c r="C347" s="35">
        <v>244</v>
      </c>
      <c r="D347" s="45">
        <v>347</v>
      </c>
      <c r="E347" s="36">
        <f t="shared" si="58"/>
        <v>0</v>
      </c>
      <c r="F347" s="60"/>
      <c r="G347" s="60"/>
      <c r="H347" s="60"/>
      <c r="I347" s="60"/>
      <c r="J347" s="60"/>
      <c r="K347" s="60"/>
      <c r="L347" s="33"/>
      <c r="M347" s="229"/>
    </row>
    <row r="348" spans="1:13" ht="12" customHeight="1">
      <c r="A348" s="148" t="s">
        <v>920</v>
      </c>
      <c r="B348" s="69" t="s">
        <v>670</v>
      </c>
      <c r="C348" s="35">
        <v>244</v>
      </c>
      <c r="D348" s="45">
        <v>349</v>
      </c>
      <c r="E348" s="36">
        <f t="shared" si="58"/>
        <v>175000</v>
      </c>
      <c r="F348" s="36">
        <f>SUM(F349:F358)</f>
        <v>135000</v>
      </c>
      <c r="G348" s="36">
        <f t="shared" ref="G348:K348" si="62">SUM(G349:G358)</f>
        <v>0</v>
      </c>
      <c r="H348" s="36">
        <f t="shared" si="62"/>
        <v>0</v>
      </c>
      <c r="I348" s="36">
        <f t="shared" si="62"/>
        <v>40000</v>
      </c>
      <c r="J348" s="36">
        <f t="shared" si="62"/>
        <v>0</v>
      </c>
      <c r="K348" s="36">
        <f t="shared" si="62"/>
        <v>0</v>
      </c>
      <c r="L348" s="33">
        <f>ROW()</f>
        <v>348</v>
      </c>
      <c r="M348" s="229"/>
    </row>
    <row r="349" spans="1:13" ht="12" customHeight="1">
      <c r="A349" s="37" t="str">
        <f t="array" ref="A349:A358">IFERROR(INDEX(КБК!E4:E1335,SMALL(IF((($D$348=КБК!F4:F1335)*($C$348=КБК!G4:G1335)*(NOT(ISERR(SEARCH($L$1,КБК!D4:D1335))))),ROW(КБК!E4:E1335)-3,""),ROW()-$L$348)),"")</f>
        <v>Доходы 000000131.244.0</v>
      </c>
      <c r="B349" s="69" t="str">
        <f t="array" ref="B349:B358">IFERROR(INDEX(КБК!H4:H1335,SMALL(IF((($D$348=КБК!F4:F1335)*($C$348=КБК!G4:G1335)*(NOT(ISERR(SEARCH($L$1,КБК!D4:D1335))))),ROW(КБК!E4:E1335)-3,""),ROW()-$L$348)),"")</f>
        <v>1102</v>
      </c>
      <c r="C349" s="35">
        <v>244</v>
      </c>
      <c r="D349" s="45">
        <v>349</v>
      </c>
      <c r="E349" s="36">
        <f t="shared" si="58"/>
        <v>40000</v>
      </c>
      <c r="F349" s="60"/>
      <c r="G349" s="60"/>
      <c r="H349" s="60"/>
      <c r="I349" s="60">
        <v>40000</v>
      </c>
      <c r="J349" s="60"/>
      <c r="K349" s="60"/>
      <c r="L349" s="33"/>
      <c r="M349" s="229"/>
    </row>
    <row r="350" spans="1:13" ht="12" customHeight="1">
      <c r="A350" s="37" t="str">
        <v>спорт 113038759.244.0</v>
      </c>
      <c r="B350" s="69" t="str">
        <v>1102</v>
      </c>
      <c r="C350" s="35">
        <v>244</v>
      </c>
      <c r="D350" s="45">
        <v>349</v>
      </c>
      <c r="E350" s="36">
        <f t="shared" si="58"/>
        <v>135000</v>
      </c>
      <c r="F350" s="60">
        <v>135000</v>
      </c>
      <c r="G350" s="60"/>
      <c r="H350" s="60"/>
      <c r="I350" s="60"/>
      <c r="J350" s="60"/>
      <c r="K350" s="60"/>
      <c r="L350" s="33"/>
      <c r="M350" s="229"/>
    </row>
    <row r="351" spans="1:13" ht="12" customHeight="1">
      <c r="A351" s="37" t="str">
        <v/>
      </c>
      <c r="B351" s="69" t="str">
        <v/>
      </c>
      <c r="C351" s="35">
        <v>244</v>
      </c>
      <c r="D351" s="45">
        <v>349</v>
      </c>
      <c r="E351" s="36">
        <f t="shared" si="58"/>
        <v>0</v>
      </c>
      <c r="F351" s="60"/>
      <c r="G351" s="60"/>
      <c r="H351" s="60"/>
      <c r="I351" s="60"/>
      <c r="J351" s="60"/>
      <c r="K351" s="60"/>
      <c r="L351" s="33"/>
      <c r="M351" s="229"/>
    </row>
    <row r="352" spans="1:13" ht="12" customHeight="1">
      <c r="A352" s="37" t="str">
        <v/>
      </c>
      <c r="B352" s="69" t="str">
        <v/>
      </c>
      <c r="C352" s="35">
        <v>244</v>
      </c>
      <c r="D352" s="45">
        <v>349</v>
      </c>
      <c r="E352" s="36">
        <f t="shared" si="58"/>
        <v>0</v>
      </c>
      <c r="F352" s="60"/>
      <c r="G352" s="60"/>
      <c r="H352" s="60"/>
      <c r="I352" s="60"/>
      <c r="J352" s="60"/>
      <c r="K352" s="60"/>
      <c r="L352" s="33"/>
      <c r="M352" s="229"/>
    </row>
    <row r="353" spans="1:13" ht="12" customHeight="1">
      <c r="A353" s="37" t="str">
        <v/>
      </c>
      <c r="B353" s="69" t="str">
        <v/>
      </c>
      <c r="C353" s="35">
        <v>244</v>
      </c>
      <c r="D353" s="45">
        <v>349</v>
      </c>
      <c r="E353" s="36">
        <f t="shared" si="58"/>
        <v>0</v>
      </c>
      <c r="F353" s="60"/>
      <c r="G353" s="60"/>
      <c r="H353" s="60"/>
      <c r="I353" s="60"/>
      <c r="J353" s="60"/>
      <c r="K353" s="60"/>
      <c r="L353" s="33"/>
      <c r="M353" s="229"/>
    </row>
    <row r="354" spans="1:13" ht="12" customHeight="1">
      <c r="A354" s="37" t="str">
        <v/>
      </c>
      <c r="B354" s="69" t="str">
        <v/>
      </c>
      <c r="C354" s="35">
        <v>244</v>
      </c>
      <c r="D354" s="45">
        <v>349</v>
      </c>
      <c r="E354" s="36">
        <f t="shared" si="58"/>
        <v>0</v>
      </c>
      <c r="F354" s="60"/>
      <c r="G354" s="60"/>
      <c r="H354" s="60"/>
      <c r="I354" s="60"/>
      <c r="J354" s="60"/>
      <c r="K354" s="60"/>
      <c r="L354" s="33"/>
      <c r="M354" s="229"/>
    </row>
    <row r="355" spans="1:13" ht="12" customHeight="1">
      <c r="A355" s="37" t="str">
        <v/>
      </c>
      <c r="B355" s="69" t="str">
        <v/>
      </c>
      <c r="C355" s="35">
        <v>244</v>
      </c>
      <c r="D355" s="45">
        <v>349</v>
      </c>
      <c r="E355" s="36">
        <f t="shared" si="58"/>
        <v>0</v>
      </c>
      <c r="F355" s="60"/>
      <c r="G355" s="60"/>
      <c r="H355" s="60"/>
      <c r="I355" s="60"/>
      <c r="J355" s="60"/>
      <c r="K355" s="60"/>
      <c r="L355" s="33"/>
      <c r="M355" s="229"/>
    </row>
    <row r="356" spans="1:13" ht="12" customHeight="1">
      <c r="A356" s="37" t="str">
        <v/>
      </c>
      <c r="B356" s="69" t="str">
        <v/>
      </c>
      <c r="C356" s="35">
        <v>244</v>
      </c>
      <c r="D356" s="45">
        <v>349</v>
      </c>
      <c r="E356" s="36">
        <f t="shared" si="58"/>
        <v>0</v>
      </c>
      <c r="F356" s="60"/>
      <c r="G356" s="60"/>
      <c r="H356" s="60"/>
      <c r="I356" s="60"/>
      <c r="J356" s="60"/>
      <c r="K356" s="60"/>
      <c r="L356" s="33"/>
      <c r="M356" s="229"/>
    </row>
    <row r="357" spans="1:13" ht="12" customHeight="1">
      <c r="A357" s="37" t="str">
        <v/>
      </c>
      <c r="B357" s="69" t="str">
        <v/>
      </c>
      <c r="C357" s="35">
        <v>244</v>
      </c>
      <c r="D357" s="45">
        <v>349</v>
      </c>
      <c r="E357" s="36">
        <f t="shared" si="58"/>
        <v>0</v>
      </c>
      <c r="F357" s="60"/>
      <c r="G357" s="60"/>
      <c r="H357" s="60"/>
      <c r="I357" s="60"/>
      <c r="J357" s="60"/>
      <c r="K357" s="60"/>
      <c r="L357" s="33"/>
      <c r="M357" s="229"/>
    </row>
    <row r="358" spans="1:13" ht="12" customHeight="1">
      <c r="A358" s="37" t="str">
        <v/>
      </c>
      <c r="B358" s="69" t="str">
        <v/>
      </c>
      <c r="C358" s="35">
        <v>244</v>
      </c>
      <c r="D358" s="45">
        <v>349</v>
      </c>
      <c r="E358" s="36">
        <f t="shared" si="58"/>
        <v>0</v>
      </c>
      <c r="F358" s="60"/>
      <c r="G358" s="60"/>
      <c r="H358" s="60"/>
      <c r="I358" s="60"/>
      <c r="J358" s="60"/>
      <c r="K358" s="60"/>
      <c r="L358" s="33"/>
      <c r="M358" s="229"/>
    </row>
    <row r="359" spans="1:13" ht="12" customHeight="1">
      <c r="A359" s="148" t="s">
        <v>921</v>
      </c>
      <c r="B359" s="69" t="s">
        <v>670</v>
      </c>
      <c r="C359" s="35">
        <v>244</v>
      </c>
      <c r="D359" s="45">
        <v>350</v>
      </c>
      <c r="E359" s="36">
        <f t="shared" si="58"/>
        <v>54000</v>
      </c>
      <c r="F359" s="36">
        <f>F363+F360</f>
        <v>54000</v>
      </c>
      <c r="G359" s="36">
        <f t="shared" ref="G359:K359" si="63">G363+G360</f>
        <v>0</v>
      </c>
      <c r="H359" s="36">
        <f t="shared" si="63"/>
        <v>0</v>
      </c>
      <c r="I359" s="36">
        <f t="shared" si="63"/>
        <v>0</v>
      </c>
      <c r="J359" s="36">
        <f t="shared" si="63"/>
        <v>0</v>
      </c>
      <c r="K359" s="36">
        <f t="shared" si="63"/>
        <v>0</v>
      </c>
      <c r="L359" s="33"/>
      <c r="M359" s="229"/>
    </row>
    <row r="360" spans="1:13" ht="12" customHeight="1">
      <c r="A360" s="148" t="s">
        <v>931</v>
      </c>
      <c r="B360" s="69" t="s">
        <v>670</v>
      </c>
      <c r="C360" s="35">
        <v>244</v>
      </c>
      <c r="D360" s="45">
        <v>352</v>
      </c>
      <c r="E360" s="36">
        <f t="shared" si="58"/>
        <v>0</v>
      </c>
      <c r="F360" s="36">
        <f>SUM(F361:F362)</f>
        <v>0</v>
      </c>
      <c r="G360" s="36">
        <f t="shared" ref="G360:K360" si="64">SUM(G361:G362)</f>
        <v>0</v>
      </c>
      <c r="H360" s="36">
        <f t="shared" si="64"/>
        <v>0</v>
      </c>
      <c r="I360" s="36">
        <f t="shared" si="64"/>
        <v>0</v>
      </c>
      <c r="J360" s="36">
        <f t="shared" si="64"/>
        <v>0</v>
      </c>
      <c r="K360" s="36">
        <f t="shared" si="64"/>
        <v>0</v>
      </c>
      <c r="L360" s="33">
        <f>ROW()</f>
        <v>360</v>
      </c>
      <c r="M360" s="229"/>
    </row>
    <row r="361" spans="1:13" ht="12" customHeight="1">
      <c r="A361" s="37" t="str">
        <f t="array" ref="A361:A362">IFERROR(INDEX(КБК!E4:E1335,SMALL(IF((($D$360=КБК!F4:F1335)*($C$360=КБК!G4:G1335)*(NOT(ISERR(SEARCH($L$1,КБК!D4:D1335))))),ROW(КБК!E4:E1335)-3,""),ROW()-$L$360)),"")</f>
        <v/>
      </c>
      <c r="B361" s="69" t="str">
        <f t="array" ref="B361:B362">IFERROR(INDEX(КБК!H4:H1335,SMALL(IF((($D$360=КБК!F4:F1335)*($C$360=КБК!G4:G1335)*(NOT(ISERR(SEARCH($L$1,КБК!D4:D1335))))),ROW(КБК!E4:E1335)-3,""),ROW()-$L$360)),"")</f>
        <v/>
      </c>
      <c r="C361" s="35">
        <v>244</v>
      </c>
      <c r="D361" s="45">
        <v>352</v>
      </c>
      <c r="E361" s="36">
        <f t="shared" si="58"/>
        <v>0</v>
      </c>
      <c r="F361" s="60"/>
      <c r="G361" s="60"/>
      <c r="H361" s="60"/>
      <c r="I361" s="60"/>
      <c r="J361" s="60"/>
      <c r="K361" s="60"/>
      <c r="L361" s="33"/>
      <c r="M361" s="229"/>
    </row>
    <row r="362" spans="1:13" ht="12" customHeight="1">
      <c r="A362" s="37" t="str">
        <v/>
      </c>
      <c r="B362" s="69" t="str">
        <v/>
      </c>
      <c r="C362" s="35">
        <v>244</v>
      </c>
      <c r="D362" s="45">
        <v>352</v>
      </c>
      <c r="E362" s="36">
        <f t="shared" si="58"/>
        <v>0</v>
      </c>
      <c r="F362" s="60"/>
      <c r="G362" s="60"/>
      <c r="H362" s="60"/>
      <c r="I362" s="60"/>
      <c r="J362" s="60"/>
      <c r="K362" s="60"/>
      <c r="L362" s="33"/>
      <c r="M362" s="229"/>
    </row>
    <row r="363" spans="1:13" ht="12" customHeight="1">
      <c r="A363" s="148" t="s">
        <v>932</v>
      </c>
      <c r="B363" s="69" t="s">
        <v>670</v>
      </c>
      <c r="C363" s="35">
        <v>244</v>
      </c>
      <c r="D363" s="45">
        <v>353</v>
      </c>
      <c r="E363" s="36">
        <f t="shared" si="58"/>
        <v>54000</v>
      </c>
      <c r="F363" s="60">
        <f>SUM(F364:F365)</f>
        <v>54000</v>
      </c>
      <c r="G363" s="60">
        <f t="shared" ref="G363:K363" si="65">SUM(G364:G365)</f>
        <v>0</v>
      </c>
      <c r="H363" s="60">
        <f t="shared" si="65"/>
        <v>0</v>
      </c>
      <c r="I363" s="60">
        <f t="shared" si="65"/>
        <v>0</v>
      </c>
      <c r="J363" s="60">
        <f t="shared" si="65"/>
        <v>0</v>
      </c>
      <c r="K363" s="60">
        <f t="shared" si="65"/>
        <v>0</v>
      </c>
      <c r="L363" s="33">
        <f>ROW()</f>
        <v>363</v>
      </c>
      <c r="M363" s="229"/>
    </row>
    <row r="364" spans="1:13" ht="12" customHeight="1">
      <c r="A364" s="37" t="str">
        <f t="array" ref="A364:A365">IFERROR(INDEX(КБК!E4:E1335,SMALL(IF((($D$363=КБК!F4:F1335)*($C$363=КБК!G4:G1335)*(NOT(ISERR(SEARCH($L$1,КБК!D4:D1335))))),ROW(КБК!E4:E1335)-3,""),ROW()-$L$363)),"")</f>
        <v>спорт 113038759.244.0</v>
      </c>
      <c r="B364" s="69">
        <f t="array" ref="B364:B365">IFERROR(INDEX(КБК!H4:H1335,SMALL(IF((($D$363=КБК!F4:F1335)*($C$363=КБК!G4:G1335)*(NOT(ISERR(SEARCH($L$1,КБК!D4:D1335))))),ROW(КБК!E4:E1335)-3,""),ROW()-$L$363)),"")</f>
        <v>1102</v>
      </c>
      <c r="C364" s="35">
        <v>244</v>
      </c>
      <c r="D364" s="45">
        <v>353</v>
      </c>
      <c r="E364" s="36">
        <f t="shared" si="58"/>
        <v>54000</v>
      </c>
      <c r="F364" s="60">
        <v>54000</v>
      </c>
      <c r="G364" s="60"/>
      <c r="H364" s="60"/>
      <c r="I364" s="60"/>
      <c r="J364" s="60"/>
      <c r="K364" s="60"/>
      <c r="L364" s="33"/>
      <c r="M364" s="229"/>
    </row>
    <row r="365" spans="1:13" ht="12" customHeight="1">
      <c r="A365" s="37" t="str">
        <v/>
      </c>
      <c r="B365" s="69" t="str">
        <v/>
      </c>
      <c r="C365" s="35">
        <v>244</v>
      </c>
      <c r="D365" s="45">
        <v>353</v>
      </c>
      <c r="E365" s="36">
        <f t="shared" si="58"/>
        <v>0</v>
      </c>
      <c r="F365" s="60"/>
      <c r="G365" s="60"/>
      <c r="H365" s="60"/>
      <c r="I365" s="60"/>
      <c r="J365" s="60"/>
      <c r="K365" s="60"/>
      <c r="L365" s="33"/>
      <c r="M365" s="229"/>
    </row>
    <row r="366" spans="1:13" ht="12" customHeight="1">
      <c r="A366" s="34" t="s">
        <v>321</v>
      </c>
      <c r="B366" s="69" t="s">
        <v>670</v>
      </c>
      <c r="C366" s="35">
        <v>0</v>
      </c>
      <c r="D366" s="35">
        <v>0</v>
      </c>
      <c r="E366" s="36">
        <f t="shared" si="58"/>
        <v>0</v>
      </c>
      <c r="F366" s="36">
        <f t="shared" ref="F366:K366" si="66">SUM(F367:F368)</f>
        <v>0</v>
      </c>
      <c r="G366" s="36">
        <f t="shared" si="66"/>
        <v>0</v>
      </c>
      <c r="H366" s="36">
        <f t="shared" si="66"/>
        <v>0</v>
      </c>
      <c r="I366" s="36">
        <f t="shared" si="66"/>
        <v>0</v>
      </c>
      <c r="J366" s="36">
        <f t="shared" si="66"/>
        <v>0</v>
      </c>
      <c r="K366" s="36">
        <f t="shared" si="66"/>
        <v>0</v>
      </c>
      <c r="L366" s="33">
        <f>ROW()</f>
        <v>366</v>
      </c>
      <c r="M366" s="229"/>
    </row>
    <row r="367" spans="1:13" ht="12" customHeight="1">
      <c r="A367" s="37" t="s">
        <v>323</v>
      </c>
      <c r="B367" s="69" t="s">
        <v>670</v>
      </c>
      <c r="C367" s="35">
        <v>0</v>
      </c>
      <c r="D367" s="35">
        <v>0</v>
      </c>
      <c r="E367" s="36">
        <f t="shared" si="58"/>
        <v>0</v>
      </c>
      <c r="F367" s="60"/>
      <c r="G367" s="60"/>
      <c r="H367" s="60"/>
      <c r="I367" s="60"/>
      <c r="J367" s="60"/>
      <c r="K367" s="60"/>
      <c r="L367" s="33"/>
      <c r="M367" s="229"/>
    </row>
    <row r="368" spans="1:13" ht="12" customHeight="1">
      <c r="A368" s="37" t="s">
        <v>324</v>
      </c>
      <c r="B368" s="69" t="s">
        <v>670</v>
      </c>
      <c r="C368" s="35">
        <v>0</v>
      </c>
      <c r="D368" s="35">
        <v>0</v>
      </c>
      <c r="E368" s="36">
        <f t="shared" si="58"/>
        <v>0</v>
      </c>
      <c r="F368" s="60"/>
      <c r="G368" s="60"/>
      <c r="H368" s="60"/>
      <c r="I368" s="60"/>
      <c r="J368" s="60"/>
      <c r="K368" s="60"/>
      <c r="L368" s="33"/>
      <c r="M368" s="229"/>
    </row>
    <row r="369" spans="1:13" ht="12" customHeight="1">
      <c r="A369" s="34" t="s">
        <v>322</v>
      </c>
      <c r="B369" s="69" t="s">
        <v>670</v>
      </c>
      <c r="C369" s="35">
        <v>0</v>
      </c>
      <c r="D369" s="35">
        <v>0</v>
      </c>
      <c r="E369" s="36">
        <f t="shared" si="58"/>
        <v>0</v>
      </c>
      <c r="F369" s="36">
        <f t="shared" ref="F369:K369" si="67">SUM(F370:F371)</f>
        <v>0</v>
      </c>
      <c r="G369" s="36">
        <f t="shared" si="67"/>
        <v>0</v>
      </c>
      <c r="H369" s="36">
        <f t="shared" si="67"/>
        <v>0</v>
      </c>
      <c r="I369" s="36">
        <f t="shared" si="67"/>
        <v>0</v>
      </c>
      <c r="J369" s="36">
        <f t="shared" si="67"/>
        <v>0</v>
      </c>
      <c r="K369" s="36">
        <f t="shared" si="67"/>
        <v>0</v>
      </c>
      <c r="L369" s="33">
        <f>ROW()</f>
        <v>369</v>
      </c>
      <c r="M369" s="229"/>
    </row>
    <row r="370" spans="1:13" ht="12" customHeight="1">
      <c r="A370" s="37" t="s">
        <v>325</v>
      </c>
      <c r="B370" s="69" t="s">
        <v>670</v>
      </c>
      <c r="C370" s="35">
        <v>0</v>
      </c>
      <c r="D370" s="35">
        <v>0</v>
      </c>
      <c r="E370" s="36">
        <f t="shared" si="58"/>
        <v>0</v>
      </c>
      <c r="F370" s="60"/>
      <c r="G370" s="60"/>
      <c r="H370" s="60"/>
      <c r="I370" s="60"/>
      <c r="J370" s="60"/>
      <c r="K370" s="60"/>
      <c r="L370" s="33"/>
      <c r="M370" s="229"/>
    </row>
    <row r="371" spans="1:13" ht="12" customHeight="1">
      <c r="A371" s="37" t="s">
        <v>326</v>
      </c>
      <c r="B371" s="69" t="s">
        <v>670</v>
      </c>
      <c r="C371" s="35">
        <v>0</v>
      </c>
      <c r="D371" s="35">
        <v>0</v>
      </c>
      <c r="E371" s="36">
        <f t="shared" si="58"/>
        <v>0</v>
      </c>
      <c r="F371" s="60"/>
      <c r="G371" s="60"/>
      <c r="H371" s="60"/>
      <c r="I371" s="60"/>
      <c r="J371" s="60"/>
      <c r="K371" s="60"/>
      <c r="L371" s="33"/>
      <c r="M371" s="229"/>
    </row>
    <row r="372" spans="1:13" ht="12" customHeight="1">
      <c r="A372" s="34" t="s">
        <v>7</v>
      </c>
      <c r="B372" s="69" t="s">
        <v>670</v>
      </c>
      <c r="C372" s="35">
        <v>510</v>
      </c>
      <c r="D372" s="35">
        <v>510</v>
      </c>
      <c r="E372" s="36">
        <f>SUM(F372:K372)</f>
        <v>0</v>
      </c>
      <c r="F372" s="36">
        <f>SUM(F373:F390)</f>
        <v>0</v>
      </c>
      <c r="G372" s="36">
        <f>SUM(G373:G390)</f>
        <v>0</v>
      </c>
      <c r="H372" s="36">
        <f>SUM(H373:H390)</f>
        <v>0</v>
      </c>
      <c r="I372" s="36">
        <f>SUM(I373:I390)</f>
        <v>0</v>
      </c>
      <c r="J372" s="36">
        <f>SUM(J373:J390)</f>
        <v>0</v>
      </c>
      <c r="K372" s="36">
        <f>SUM(K373:K374)+SUM(K376:K390)</f>
        <v>0</v>
      </c>
      <c r="L372" s="33">
        <f>ROW()</f>
        <v>372</v>
      </c>
      <c r="M372" s="229"/>
    </row>
    <row r="373" spans="1:13" ht="12" customHeight="1">
      <c r="A373" s="37" t="str">
        <f t="array" ref="A373:A390">IFERROR(INDEX(КБК!E4:E1335,SMALL(IF((($D$372=КБК!F4:F1335)*($C$372=КБК!G4:G1335)*(NOT(ISERR(SEARCH($L$1,КБК!D4:D1335))))),ROW(КБК!E4:E1335)-3,""),ROW()-$L$372)),"")</f>
        <v>Аренда 000000121.510.0</v>
      </c>
      <c r="B373" s="69"/>
      <c r="C373" s="35">
        <v>510</v>
      </c>
      <c r="D373" s="35">
        <v>510</v>
      </c>
      <c r="E373" s="36">
        <f t="shared" ref="E373:E390" si="68">SUM(F373:K373)</f>
        <v>0</v>
      </c>
      <c r="F373" s="60"/>
      <c r="G373" s="60"/>
      <c r="H373" s="60"/>
      <c r="I373" s="60"/>
      <c r="J373" s="60"/>
      <c r="K373" s="60"/>
      <c r="L373" s="33"/>
      <c r="M373" s="229"/>
    </row>
    <row r="374" spans="1:13" ht="12" customHeight="1">
      <c r="A374" s="37" t="str">
        <v>Доходы 000000131.510.0</v>
      </c>
      <c r="B374" s="69"/>
      <c r="C374" s="35">
        <v>510</v>
      </c>
      <c r="D374" s="35">
        <v>510</v>
      </c>
      <c r="E374" s="36">
        <f t="shared" si="68"/>
        <v>0</v>
      </c>
      <c r="F374" s="60"/>
      <c r="G374" s="60"/>
      <c r="H374" s="60"/>
      <c r="I374" s="60"/>
      <c r="J374" s="60"/>
      <c r="K374" s="60"/>
      <c r="L374" s="33"/>
      <c r="M374" s="229"/>
    </row>
    <row r="375" spans="1:13" ht="12" customHeight="1">
      <c r="A375" s="37" t="str">
        <v>Временно 000000003.510.0</v>
      </c>
      <c r="B375" s="69"/>
      <c r="C375" s="35">
        <v>510</v>
      </c>
      <c r="D375" s="35">
        <v>510</v>
      </c>
      <c r="E375" s="36">
        <f>SUM(F375:I375)</f>
        <v>0</v>
      </c>
      <c r="F375" s="60"/>
      <c r="G375" s="60"/>
      <c r="H375" s="60"/>
      <c r="I375" s="60"/>
      <c r="J375" s="60"/>
      <c r="K375" s="60"/>
      <c r="L375" s="33"/>
      <c r="M375" s="229"/>
    </row>
    <row r="376" spans="1:13" ht="12" customHeight="1">
      <c r="A376" s="37" t="str">
        <v>Спонсор 000000189.510.0</v>
      </c>
      <c r="B376" s="69"/>
      <c r="C376" s="35">
        <v>510</v>
      </c>
      <c r="D376" s="35">
        <v>510</v>
      </c>
      <c r="E376" s="36">
        <f t="shared" si="68"/>
        <v>0</v>
      </c>
      <c r="F376" s="60"/>
      <c r="G376" s="60"/>
      <c r="H376" s="60"/>
      <c r="I376" s="60"/>
      <c r="J376" s="60"/>
      <c r="K376" s="60"/>
      <c r="L376" s="33"/>
      <c r="M376" s="229"/>
    </row>
    <row r="377" spans="1:13" ht="12" customHeight="1">
      <c r="A377" s="37" t="str">
        <v>спорт 113038759.510.0</v>
      </c>
      <c r="B377" s="69"/>
      <c r="C377" s="35">
        <v>510</v>
      </c>
      <c r="D377" s="35">
        <v>510</v>
      </c>
      <c r="E377" s="36">
        <f t="shared" si="68"/>
        <v>0</v>
      </c>
      <c r="F377" s="60"/>
      <c r="G377" s="60"/>
      <c r="H377" s="60"/>
      <c r="I377" s="60"/>
      <c r="J377" s="60"/>
      <c r="K377" s="60"/>
      <c r="L377" s="33"/>
      <c r="M377" s="229"/>
    </row>
    <row r="378" spans="1:13" ht="12" customHeight="1">
      <c r="A378" s="37" t="str">
        <v>спорт з/п 11303S209.510.0</v>
      </c>
      <c r="B378" s="69"/>
      <c r="C378" s="35">
        <v>510</v>
      </c>
      <c r="D378" s="35">
        <v>510</v>
      </c>
      <c r="E378" s="36">
        <f t="shared" si="68"/>
        <v>0</v>
      </c>
      <c r="F378" s="60"/>
      <c r="G378" s="60"/>
      <c r="H378" s="60"/>
      <c r="I378" s="60"/>
      <c r="J378" s="60"/>
      <c r="K378" s="60"/>
      <c r="L378" s="33"/>
      <c r="M378" s="229"/>
    </row>
    <row r="379" spans="1:13" ht="12" customHeight="1">
      <c r="A379" s="37" t="str">
        <v/>
      </c>
      <c r="B379" s="69"/>
      <c r="C379" s="35">
        <v>510</v>
      </c>
      <c r="D379" s="35">
        <v>510</v>
      </c>
      <c r="E379" s="36">
        <f t="shared" si="68"/>
        <v>0</v>
      </c>
      <c r="F379" s="60"/>
      <c r="G379" s="60"/>
      <c r="H379" s="60"/>
      <c r="I379" s="60"/>
      <c r="J379" s="60"/>
      <c r="K379" s="60"/>
      <c r="L379" s="33"/>
      <c r="M379" s="229"/>
    </row>
    <row r="380" spans="1:13" ht="12" customHeight="1">
      <c r="A380" s="37" t="str">
        <v/>
      </c>
      <c r="B380" s="69"/>
      <c r="C380" s="35">
        <v>510</v>
      </c>
      <c r="D380" s="35">
        <v>510</v>
      </c>
      <c r="E380" s="36">
        <f t="shared" si="68"/>
        <v>0</v>
      </c>
      <c r="F380" s="60"/>
      <c r="G380" s="60"/>
      <c r="H380" s="60"/>
      <c r="I380" s="60"/>
      <c r="J380" s="60"/>
      <c r="K380" s="60"/>
      <c r="L380" s="33"/>
      <c r="M380" s="229"/>
    </row>
    <row r="381" spans="1:13" ht="12" customHeight="1">
      <c r="A381" s="37" t="str">
        <v/>
      </c>
      <c r="B381" s="69"/>
      <c r="C381" s="35">
        <v>510</v>
      </c>
      <c r="D381" s="35">
        <v>510</v>
      </c>
      <c r="E381" s="36">
        <f t="shared" si="68"/>
        <v>0</v>
      </c>
      <c r="F381" s="60"/>
      <c r="G381" s="60"/>
      <c r="H381" s="60"/>
      <c r="I381" s="60"/>
      <c r="J381" s="60"/>
      <c r="K381" s="60"/>
      <c r="L381" s="33"/>
      <c r="M381" s="229"/>
    </row>
    <row r="382" spans="1:13" ht="12" customHeight="1">
      <c r="A382" s="37" t="str">
        <v/>
      </c>
      <c r="B382" s="69"/>
      <c r="C382" s="35">
        <v>510</v>
      </c>
      <c r="D382" s="35">
        <v>510</v>
      </c>
      <c r="E382" s="36">
        <f t="shared" si="68"/>
        <v>0</v>
      </c>
      <c r="F382" s="60"/>
      <c r="G382" s="60"/>
      <c r="H382" s="60"/>
      <c r="I382" s="60"/>
      <c r="J382" s="60"/>
      <c r="K382" s="60"/>
      <c r="L382" s="33"/>
      <c r="M382" s="229"/>
    </row>
    <row r="383" spans="1:13" ht="12" customHeight="1">
      <c r="A383" s="37" t="str">
        <v/>
      </c>
      <c r="B383" s="69"/>
      <c r="C383" s="35">
        <v>510</v>
      </c>
      <c r="D383" s="35">
        <v>510</v>
      </c>
      <c r="E383" s="36">
        <f t="shared" si="68"/>
        <v>0</v>
      </c>
      <c r="F383" s="60"/>
      <c r="G383" s="60"/>
      <c r="H383" s="60"/>
      <c r="I383" s="60"/>
      <c r="J383" s="60"/>
      <c r="K383" s="60"/>
      <c r="L383" s="33"/>
      <c r="M383" s="229"/>
    </row>
    <row r="384" spans="1:13" ht="12" customHeight="1">
      <c r="A384" s="37" t="str">
        <v/>
      </c>
      <c r="B384" s="69"/>
      <c r="C384" s="35">
        <v>510</v>
      </c>
      <c r="D384" s="35">
        <v>510</v>
      </c>
      <c r="E384" s="36">
        <f t="shared" si="68"/>
        <v>0</v>
      </c>
      <c r="F384" s="60"/>
      <c r="G384" s="60"/>
      <c r="H384" s="60"/>
      <c r="I384" s="60"/>
      <c r="J384" s="60"/>
      <c r="K384" s="60"/>
      <c r="L384" s="33"/>
      <c r="M384" s="229"/>
    </row>
    <row r="385" spans="1:13" ht="12" customHeight="1">
      <c r="A385" s="37" t="str">
        <v/>
      </c>
      <c r="B385" s="69"/>
      <c r="C385" s="35">
        <v>510</v>
      </c>
      <c r="D385" s="35">
        <v>510</v>
      </c>
      <c r="E385" s="36">
        <f t="shared" si="68"/>
        <v>0</v>
      </c>
      <c r="F385" s="60"/>
      <c r="G385" s="60"/>
      <c r="H385" s="60"/>
      <c r="I385" s="60"/>
      <c r="J385" s="60"/>
      <c r="K385" s="60"/>
      <c r="L385" s="33"/>
      <c r="M385" s="229"/>
    </row>
    <row r="386" spans="1:13" ht="12" customHeight="1">
      <c r="A386" s="37" t="str">
        <v/>
      </c>
      <c r="B386" s="69"/>
      <c r="C386" s="35">
        <v>510</v>
      </c>
      <c r="D386" s="35">
        <v>510</v>
      </c>
      <c r="E386" s="36">
        <f t="shared" si="68"/>
        <v>0</v>
      </c>
      <c r="F386" s="60"/>
      <c r="G386" s="60"/>
      <c r="H386" s="60"/>
      <c r="I386" s="60"/>
      <c r="J386" s="60"/>
      <c r="K386" s="60"/>
      <c r="L386" s="33"/>
      <c r="M386" s="229"/>
    </row>
    <row r="387" spans="1:13" ht="12" customHeight="1">
      <c r="A387" s="37" t="str">
        <v/>
      </c>
      <c r="B387" s="69"/>
      <c r="C387" s="35">
        <v>510</v>
      </c>
      <c r="D387" s="35">
        <v>510</v>
      </c>
      <c r="E387" s="36">
        <f t="shared" si="68"/>
        <v>0</v>
      </c>
      <c r="F387" s="60"/>
      <c r="G387" s="60"/>
      <c r="H387" s="60"/>
      <c r="I387" s="60"/>
      <c r="J387" s="60"/>
      <c r="K387" s="60"/>
      <c r="L387" s="33"/>
      <c r="M387" s="229"/>
    </row>
    <row r="388" spans="1:13" ht="12" customHeight="1">
      <c r="A388" s="37" t="str">
        <v/>
      </c>
      <c r="B388" s="69"/>
      <c r="C388" s="35">
        <v>510</v>
      </c>
      <c r="D388" s="35">
        <v>510</v>
      </c>
      <c r="E388" s="36">
        <f t="shared" si="68"/>
        <v>0</v>
      </c>
      <c r="F388" s="60"/>
      <c r="G388" s="60"/>
      <c r="H388" s="60"/>
      <c r="I388" s="60"/>
      <c r="J388" s="60"/>
      <c r="K388" s="60"/>
      <c r="L388" s="33"/>
      <c r="M388" s="229"/>
    </row>
    <row r="389" spans="1:13" ht="12" customHeight="1">
      <c r="A389" s="37" t="str">
        <v/>
      </c>
      <c r="B389" s="69"/>
      <c r="C389" s="35">
        <v>510</v>
      </c>
      <c r="D389" s="35">
        <v>510</v>
      </c>
      <c r="E389" s="36">
        <f t="shared" si="68"/>
        <v>0</v>
      </c>
      <c r="F389" s="60"/>
      <c r="G389" s="60"/>
      <c r="H389" s="60"/>
      <c r="I389" s="60"/>
      <c r="J389" s="60"/>
      <c r="K389" s="60"/>
      <c r="L389" s="33"/>
      <c r="M389" s="229"/>
    </row>
    <row r="390" spans="1:13" ht="12" customHeight="1">
      <c r="A390" s="37" t="str">
        <v/>
      </c>
      <c r="B390" s="69"/>
      <c r="C390" s="35">
        <v>510</v>
      </c>
      <c r="D390" s="35">
        <v>510</v>
      </c>
      <c r="E390" s="36">
        <f t="shared" si="68"/>
        <v>0</v>
      </c>
      <c r="F390" s="60"/>
      <c r="G390" s="60"/>
      <c r="H390" s="60"/>
      <c r="I390" s="60"/>
      <c r="J390" s="60"/>
      <c r="K390" s="60"/>
      <c r="L390" s="33"/>
      <c r="M390" s="229"/>
    </row>
    <row r="391" spans="1:13" ht="12" customHeight="1">
      <c r="A391" s="34" t="s">
        <v>8</v>
      </c>
      <c r="B391" s="69" t="s">
        <v>670</v>
      </c>
      <c r="C391" s="35">
        <v>610</v>
      </c>
      <c r="D391" s="35">
        <v>610</v>
      </c>
      <c r="E391" s="36">
        <f>E372+E6-E40+K375-K392</f>
        <v>0</v>
      </c>
      <c r="F391" s="36">
        <f t="shared" ref="F391:K391" si="69">F372+F6-F40+F366-F369</f>
        <v>0</v>
      </c>
      <c r="G391" s="36">
        <f t="shared" si="69"/>
        <v>0</v>
      </c>
      <c r="H391" s="36">
        <f t="shared" si="69"/>
        <v>0</v>
      </c>
      <c r="I391" s="36">
        <f t="shared" si="69"/>
        <v>0</v>
      </c>
      <c r="J391" s="36">
        <f t="shared" si="69"/>
        <v>0</v>
      </c>
      <c r="K391" s="36">
        <f t="shared" si="69"/>
        <v>0</v>
      </c>
      <c r="L391" s="33">
        <f>ROW()</f>
        <v>391</v>
      </c>
      <c r="M391" s="229"/>
    </row>
    <row r="392" spans="1:13" ht="12" customHeight="1">
      <c r="A392" s="37" t="str">
        <f t="array" ref="A392">IFERROR(INDEX(КБК!E4:E1335,SMALL(IF((($D$392=КБК!F4:F1335)*($C$392=КБК!G4:G1335)*(NOT(ISERR(SEARCH($L$1,КБК!D4:D1335))))),ROW(КБК!E4:E1335)-3,""),ROW()-$L$391)),"")</f>
        <v>Временно 000000003.610.0</v>
      </c>
      <c r="B392" s="69" t="str">
        <f t="array" ref="B392">IFERROR(INDEX(КБК!H4:H1335,SMALL(IF((($D$392=КБК!F4:F1335)*($C$392=КБК!G4:G1335)*(NOT(ISERR(SEARCH($L$1,КБК!D4:D1335))))),ROW(КБК!E4:E1335)-3,""),ROW()-$L$391)),"")</f>
        <v>1102</v>
      </c>
      <c r="C392" s="35">
        <v>610</v>
      </c>
      <c r="D392" s="35">
        <v>610</v>
      </c>
      <c r="E392" s="36">
        <f>I392</f>
        <v>0</v>
      </c>
      <c r="F392" s="36"/>
      <c r="G392" s="36"/>
      <c r="H392" s="36"/>
      <c r="I392" s="36">
        <f>I375+K375-K392</f>
        <v>0</v>
      </c>
      <c r="J392" s="36"/>
      <c r="K392" s="60"/>
      <c r="L392" s="33"/>
      <c r="M392" s="229"/>
    </row>
    <row r="393" spans="1:13" ht="12" customHeight="1">
      <c r="A393" s="376" t="str">
        <f>L2</f>
        <v/>
      </c>
      <c r="B393" s="377"/>
      <c r="C393" s="377"/>
      <c r="D393" s="377"/>
      <c r="E393" s="358" t="str">
        <f>IFERROR(INDEX(учреждения!$P$16:$P$66,MATCH(ТИТУЛ!$CO$18,учреждения!$E$16:$E$66,0)),"")</f>
        <v>Директор</v>
      </c>
      <c r="F393" s="359"/>
      <c r="G393" s="370" t="str">
        <f>IF(OR(L2="НЕ ВЕРНО",L3="НЕ ЗАПОЛНЕНО"),"НЕТ ПОДПИСИ","")</f>
        <v/>
      </c>
      <c r="H393" s="371"/>
      <c r="I393" s="149"/>
      <c r="J393" s="149"/>
      <c r="K393" s="149"/>
      <c r="L393" s="33"/>
      <c r="M393" s="229"/>
    </row>
    <row r="394" spans="1:13" ht="12" customHeight="1">
      <c r="A394" s="378"/>
      <c r="B394" s="378"/>
      <c r="C394" s="378"/>
      <c r="D394" s="378"/>
      <c r="E394" s="243"/>
      <c r="F394" s="243"/>
      <c r="G394" s="372"/>
      <c r="H394" s="372"/>
      <c r="I394" s="62" t="str">
        <f>IFERROR(INDEX(учреждения!$Q$16:$Q$66,MATCH(ТИТУЛ!$CO$18,учреждения!$E$16:$E$66,0)),"")</f>
        <v>Габдулин Шамиль Раульевич</v>
      </c>
      <c r="J394" s="232"/>
      <c r="K394" s="232"/>
      <c r="L394" s="33"/>
      <c r="M394" s="229"/>
    </row>
    <row r="395" spans="1:13" ht="12" customHeight="1">
      <c r="A395" s="378"/>
      <c r="B395" s="378"/>
      <c r="C395" s="378"/>
      <c r="D395" s="378"/>
      <c r="E395" s="63"/>
      <c r="F395" s="63"/>
      <c r="G395" s="366" t="s">
        <v>327</v>
      </c>
      <c r="H395" s="367"/>
      <c r="I395" s="233"/>
      <c r="J395" s="63"/>
      <c r="K395" s="63"/>
      <c r="L395" s="33"/>
      <c r="M395" s="229"/>
    </row>
    <row r="396" spans="1:13" ht="12" customHeight="1">
      <c r="A396" s="378"/>
      <c r="B396" s="378"/>
      <c r="C396" s="378"/>
      <c r="D396" s="378"/>
      <c r="E396" s="63" t="str">
        <f>CONCATENATE(ТИТУЛ!$AN$15," ",ТИТУЛ!$AU$15," ",ТИТУЛ!$BJ$15,ТИТУЛ!$BN$15,ТИТУЛ!$BQ$15)</f>
        <v>14 января 2019 г.</v>
      </c>
      <c r="F396" s="233"/>
      <c r="G396" s="150" t="s">
        <v>291</v>
      </c>
      <c r="H396" s="233"/>
      <c r="I396" s="233"/>
      <c r="J396" s="233"/>
      <c r="K396" s="63"/>
      <c r="L396" s="33"/>
      <c r="M396" s="229"/>
    </row>
    <row r="397" spans="1:13" ht="12" customHeight="1">
      <c r="A397" s="379" t="str">
        <f>L3</f>
        <v/>
      </c>
      <c r="B397" s="379"/>
      <c r="C397" s="379"/>
      <c r="D397" s="379"/>
      <c r="E397" s="360" t="str">
        <f>IFERROR(INDEX(учреждения!$R$16:$R$66,MATCH(ТИТУЛ!$CO$18,учреждения!$E$16:$E$66,0)),"")</f>
        <v>Главный бухгалтер</v>
      </c>
      <c r="F397" s="243"/>
      <c r="G397" s="373" t="str">
        <f>IF(OR(L2="НЕ ВЕРНО",L3="НЕ ЗАПОЛНЕНО"),"НЕТ ПОДПИСИ","")</f>
        <v/>
      </c>
      <c r="H397" s="374"/>
      <c r="I397" s="233"/>
      <c r="J397" s="233"/>
      <c r="K397" s="63"/>
      <c r="L397" s="33"/>
      <c r="M397" s="229"/>
    </row>
    <row r="398" spans="1:13" ht="12" customHeight="1">
      <c r="A398" s="379"/>
      <c r="B398" s="379"/>
      <c r="C398" s="379"/>
      <c r="D398" s="379"/>
      <c r="E398" s="243"/>
      <c r="F398" s="243"/>
      <c r="G398" s="375"/>
      <c r="H398" s="375"/>
      <c r="I398" s="62" t="str">
        <f>IFERROR(INDEX(учреждения!$S$16:$S$66,MATCH(ТИТУЛ!$CO$18,учреждения!$E$16:$E$66,0)),"")</f>
        <v>Артемьева Елизавета Михайловна</v>
      </c>
      <c r="J398" s="232"/>
      <c r="K398" s="232"/>
      <c r="L398" s="33"/>
      <c r="M398" s="229"/>
    </row>
    <row r="399" spans="1:13" ht="12" customHeight="1">
      <c r="A399" s="379"/>
      <c r="B399" s="379"/>
      <c r="C399" s="379"/>
      <c r="D399" s="379"/>
      <c r="E399" s="63"/>
      <c r="F399" s="63"/>
      <c r="G399" s="366" t="s">
        <v>327</v>
      </c>
      <c r="H399" s="367"/>
      <c r="I399" s="233"/>
      <c r="J399" s="63"/>
      <c r="K399" s="63"/>
      <c r="L399" s="33"/>
      <c r="M399" s="229"/>
    </row>
    <row r="400" spans="1:13" ht="12" customHeight="1">
      <c r="A400" s="368" t="str">
        <f>ТИТУЛ!DE1</f>
        <v>показатели 14.01.2019</v>
      </c>
      <c r="B400" s="369"/>
      <c r="C400" s="369"/>
      <c r="D400" s="369"/>
      <c r="E400" s="369"/>
      <c r="F400" s="369"/>
      <c r="G400" s="369"/>
      <c r="H400" s="369"/>
      <c r="I400" s="369"/>
      <c r="J400" s="369"/>
      <c r="K400" s="369"/>
      <c r="L400" s="33"/>
      <c r="M400" s="229"/>
    </row>
    <row r="401" spans="1:10" ht="12.75" customHeight="1">
      <c r="A401" s="365"/>
      <c r="B401" s="365"/>
      <c r="C401" s="365"/>
      <c r="D401" s="365"/>
      <c r="E401" s="365"/>
      <c r="F401" s="365"/>
      <c r="G401" s="365"/>
      <c r="H401" s="365"/>
      <c r="I401" s="365"/>
      <c r="J401" s="365"/>
    </row>
    <row r="402" spans="1:10">
      <c r="A402" s="151"/>
      <c r="B402" s="152"/>
      <c r="C402" s="153"/>
      <c r="D402" s="153"/>
      <c r="E402" s="153"/>
      <c r="F402" s="153"/>
      <c r="G402" s="153"/>
      <c r="H402" s="153"/>
      <c r="I402" s="153"/>
      <c r="J402" s="153"/>
    </row>
    <row r="403" spans="1:10">
      <c r="A403" s="151"/>
      <c r="B403" s="152"/>
      <c r="C403" s="153"/>
      <c r="D403" s="153"/>
      <c r="E403" s="154"/>
      <c r="F403" s="153"/>
      <c r="G403" s="153"/>
      <c r="H403" s="153"/>
      <c r="I403" s="153"/>
      <c r="J403" s="153"/>
    </row>
    <row r="404" spans="1:10">
      <c r="A404" s="151"/>
      <c r="B404" s="152"/>
      <c r="C404" s="153"/>
      <c r="D404" s="153"/>
      <c r="E404" s="153"/>
      <c r="F404" s="153"/>
      <c r="G404" s="153"/>
      <c r="H404" s="153"/>
      <c r="I404" s="153"/>
      <c r="J404" s="153"/>
    </row>
    <row r="405" spans="1:10">
      <c r="A405" s="151"/>
      <c r="B405" s="152"/>
      <c r="C405" s="153"/>
      <c r="D405" s="153"/>
      <c r="E405" s="153"/>
      <c r="F405" s="153"/>
      <c r="G405" s="153"/>
      <c r="H405" s="153"/>
      <c r="I405" s="153"/>
      <c r="J405" s="153"/>
    </row>
    <row r="406" spans="1:10">
      <c r="A406" s="151"/>
      <c r="B406" s="152"/>
      <c r="C406" s="153"/>
      <c r="D406" s="153"/>
      <c r="E406" s="153"/>
      <c r="F406" s="153"/>
      <c r="G406" s="154"/>
      <c r="H406" s="153"/>
      <c r="I406" s="153"/>
      <c r="J406" s="153"/>
    </row>
    <row r="407" spans="1:10">
      <c r="A407" s="155"/>
      <c r="B407" s="153"/>
      <c r="C407" s="153"/>
      <c r="D407" s="153"/>
      <c r="E407" s="153"/>
      <c r="F407" s="153"/>
      <c r="G407" s="153"/>
      <c r="H407" s="153"/>
      <c r="I407" s="153"/>
      <c r="J407" s="153"/>
    </row>
    <row r="408" spans="1:10">
      <c r="A408" s="155"/>
      <c r="B408" s="153"/>
      <c r="C408" s="153"/>
      <c r="D408" s="153"/>
      <c r="E408" s="153"/>
      <c r="F408" s="153"/>
      <c r="G408" s="153"/>
      <c r="H408" s="153"/>
      <c r="I408" s="153"/>
      <c r="J408" s="153"/>
    </row>
    <row r="409" spans="1:10">
      <c r="A409" s="155"/>
      <c r="B409" s="153"/>
      <c r="C409" s="153"/>
      <c r="D409" s="153"/>
      <c r="E409" s="153"/>
      <c r="F409" s="153"/>
      <c r="G409" s="153"/>
      <c r="H409" s="153"/>
      <c r="I409" s="153"/>
      <c r="J409" s="153"/>
    </row>
    <row r="410" spans="1:10">
      <c r="A410" s="155"/>
      <c r="B410" s="153"/>
      <c r="C410" s="153"/>
      <c r="D410" s="153"/>
      <c r="E410" s="153"/>
      <c r="F410" s="153"/>
      <c r="G410" s="153"/>
      <c r="H410" s="153"/>
      <c r="I410" s="153"/>
      <c r="J410" s="153"/>
    </row>
    <row r="411" spans="1:10">
      <c r="A411" s="155"/>
      <c r="B411" s="153"/>
      <c r="C411" s="153"/>
      <c r="D411" s="153"/>
      <c r="E411" s="153"/>
      <c r="F411" s="153"/>
      <c r="G411" s="153"/>
      <c r="H411" s="153"/>
      <c r="I411" s="153"/>
      <c r="J411" s="153"/>
    </row>
    <row r="412" spans="1:10">
      <c r="A412" s="155"/>
      <c r="B412" s="153"/>
      <c r="C412" s="153"/>
      <c r="D412" s="153"/>
      <c r="E412" s="153"/>
      <c r="F412" s="153"/>
      <c r="G412" s="153"/>
      <c r="H412" s="153"/>
      <c r="I412" s="153"/>
      <c r="J412" s="153"/>
    </row>
    <row r="413" spans="1:10">
      <c r="A413" s="155"/>
      <c r="B413" s="153"/>
      <c r="C413" s="153"/>
      <c r="D413" s="153"/>
      <c r="E413" s="153"/>
      <c r="F413" s="153"/>
      <c r="G413" s="153"/>
      <c r="H413" s="153"/>
      <c r="I413" s="153"/>
      <c r="J413" s="153"/>
    </row>
    <row r="414" spans="1:10">
      <c r="A414" s="155"/>
      <c r="B414" s="153"/>
      <c r="C414" s="153"/>
      <c r="D414" s="153"/>
      <c r="E414" s="153"/>
      <c r="F414" s="153"/>
      <c r="G414" s="153"/>
      <c r="H414" s="153"/>
      <c r="I414" s="153"/>
      <c r="J414" s="153"/>
    </row>
    <row r="415" spans="1:10">
      <c r="A415" s="155"/>
      <c r="B415" s="153"/>
      <c r="C415" s="153"/>
      <c r="D415" s="153"/>
      <c r="E415" s="153"/>
      <c r="F415" s="153"/>
      <c r="G415" s="153"/>
      <c r="H415" s="153"/>
      <c r="I415" s="153"/>
      <c r="J415" s="153"/>
    </row>
    <row r="416" spans="1:10">
      <c r="A416" s="155"/>
      <c r="B416" s="153"/>
      <c r="C416" s="153"/>
      <c r="D416" s="153"/>
      <c r="E416" s="153"/>
      <c r="F416" s="153"/>
      <c r="G416" s="153"/>
      <c r="H416" s="153"/>
      <c r="I416" s="153"/>
      <c r="J416" s="153"/>
    </row>
    <row r="417" spans="1:10">
      <c r="A417" s="155"/>
      <c r="B417" s="153"/>
      <c r="C417" s="153"/>
      <c r="D417" s="153"/>
      <c r="E417" s="153"/>
      <c r="F417" s="153"/>
      <c r="G417" s="153"/>
      <c r="H417" s="153"/>
      <c r="I417" s="153"/>
      <c r="J417" s="153"/>
    </row>
    <row r="418" spans="1:10">
      <c r="A418" s="155"/>
      <c r="B418" s="153"/>
      <c r="C418" s="153"/>
      <c r="D418" s="153"/>
      <c r="E418" s="153"/>
      <c r="F418" s="153"/>
      <c r="G418" s="153"/>
      <c r="H418" s="153"/>
      <c r="I418" s="153"/>
      <c r="J418" s="153"/>
    </row>
    <row r="419" spans="1:10">
      <c r="A419" s="155"/>
      <c r="B419" s="153"/>
      <c r="C419" s="153"/>
      <c r="D419" s="153"/>
      <c r="E419" s="153"/>
      <c r="F419" s="153"/>
      <c r="G419" s="153"/>
      <c r="H419" s="153"/>
      <c r="I419" s="153"/>
      <c r="J419" s="153"/>
    </row>
    <row r="420" spans="1:10">
      <c r="A420" s="155"/>
      <c r="B420" s="153"/>
      <c r="C420" s="153"/>
      <c r="D420" s="153"/>
      <c r="E420" s="153"/>
      <c r="F420" s="153"/>
      <c r="G420" s="153"/>
      <c r="H420" s="153"/>
      <c r="I420" s="153"/>
      <c r="J420" s="153"/>
    </row>
    <row r="421" spans="1:10">
      <c r="A421" s="155"/>
      <c r="B421" s="153"/>
      <c r="C421" s="153"/>
      <c r="D421" s="153"/>
      <c r="E421" s="153"/>
      <c r="F421" s="153"/>
      <c r="G421" s="153"/>
      <c r="H421" s="153"/>
      <c r="I421" s="153"/>
      <c r="J421" s="153"/>
    </row>
    <row r="422" spans="1:10">
      <c r="A422" s="155"/>
      <c r="B422" s="153"/>
      <c r="C422" s="153"/>
      <c r="D422" s="153"/>
      <c r="E422" s="153"/>
      <c r="F422" s="153"/>
      <c r="G422" s="153"/>
      <c r="H422" s="153"/>
      <c r="I422" s="153"/>
      <c r="J422" s="153"/>
    </row>
    <row r="423" spans="1:10">
      <c r="A423" s="155"/>
      <c r="B423" s="153"/>
      <c r="C423" s="153"/>
      <c r="D423" s="153"/>
      <c r="E423" s="153"/>
      <c r="F423" s="153"/>
      <c r="G423" s="153"/>
      <c r="H423" s="153"/>
      <c r="I423" s="153"/>
      <c r="J423" s="153"/>
    </row>
    <row r="424" spans="1:10">
      <c r="A424" s="155"/>
      <c r="B424" s="153"/>
      <c r="C424" s="153"/>
      <c r="D424" s="153"/>
      <c r="E424" s="153"/>
      <c r="F424" s="153"/>
      <c r="G424" s="153"/>
      <c r="H424" s="153"/>
      <c r="I424" s="153"/>
      <c r="J424" s="153"/>
    </row>
    <row r="425" spans="1:10">
      <c r="A425" s="155"/>
      <c r="B425" s="153"/>
      <c r="C425" s="153"/>
      <c r="D425" s="153"/>
      <c r="E425" s="153"/>
      <c r="F425" s="153"/>
      <c r="G425" s="153"/>
      <c r="H425" s="153"/>
      <c r="I425" s="153"/>
      <c r="J425" s="153"/>
    </row>
    <row r="426" spans="1:10">
      <c r="A426" s="155"/>
      <c r="B426" s="153"/>
      <c r="C426" s="153"/>
      <c r="D426" s="153"/>
      <c r="E426" s="153"/>
      <c r="F426" s="153"/>
      <c r="G426" s="153"/>
      <c r="H426" s="153"/>
      <c r="I426" s="153"/>
      <c r="J426" s="153"/>
    </row>
    <row r="427" spans="1:10">
      <c r="A427" s="155"/>
      <c r="B427" s="153"/>
      <c r="C427" s="153"/>
      <c r="D427" s="153"/>
      <c r="E427" s="153"/>
      <c r="F427" s="153"/>
      <c r="G427" s="153"/>
      <c r="H427" s="153"/>
      <c r="I427" s="153"/>
      <c r="J427" s="153"/>
    </row>
    <row r="428" spans="1:10">
      <c r="A428" s="155"/>
      <c r="B428" s="153"/>
      <c r="C428" s="153"/>
      <c r="D428" s="153"/>
      <c r="E428" s="153"/>
      <c r="F428" s="153"/>
      <c r="G428" s="153"/>
      <c r="H428" s="153"/>
      <c r="I428" s="153"/>
      <c r="J428" s="153"/>
    </row>
    <row r="429" spans="1:10">
      <c r="A429" s="155"/>
      <c r="B429" s="153"/>
      <c r="C429" s="153"/>
      <c r="D429" s="153"/>
      <c r="E429" s="153"/>
      <c r="F429" s="153"/>
      <c r="G429" s="153"/>
      <c r="H429" s="153"/>
      <c r="I429" s="153"/>
      <c r="J429" s="153"/>
    </row>
    <row r="430" spans="1:10">
      <c r="A430" s="155"/>
      <c r="B430" s="153"/>
      <c r="C430" s="153"/>
      <c r="D430" s="153"/>
      <c r="E430" s="153"/>
      <c r="F430" s="153"/>
      <c r="G430" s="153"/>
      <c r="H430" s="153"/>
      <c r="I430" s="153"/>
      <c r="J430" s="153"/>
    </row>
  </sheetData>
  <sheetProtection password="E80F" sheet="1" objects="1" scenarios="1" formatCells="0" formatColumns="0" formatRows="0" insertColumns="0" insertRows="0" insertHyperlinks="0" deleteColumns="0" deleteRows="0" sort="0" autoFilter="0" pivotTables="0"/>
  <dataConsolidate/>
  <mergeCells count="24">
    <mergeCell ref="A401:J401"/>
    <mergeCell ref="F4:F5"/>
    <mergeCell ref="G4:G5"/>
    <mergeCell ref="H4:H5"/>
    <mergeCell ref="I4:J4"/>
    <mergeCell ref="A393:D396"/>
    <mergeCell ref="E393:F394"/>
    <mergeCell ref="G393:H394"/>
    <mergeCell ref="G395:H395"/>
    <mergeCell ref="A397:D399"/>
    <mergeCell ref="E397:F398"/>
    <mergeCell ref="G397:H398"/>
    <mergeCell ref="G399:H399"/>
    <mergeCell ref="A400:K400"/>
    <mergeCell ref="A1:J1"/>
    <mergeCell ref="A2:A5"/>
    <mergeCell ref="B2:D2"/>
    <mergeCell ref="E2:J2"/>
    <mergeCell ref="K2:K5"/>
    <mergeCell ref="B3:B5"/>
    <mergeCell ref="C3:C5"/>
    <mergeCell ref="D3:D5"/>
    <mergeCell ref="E3:E5"/>
    <mergeCell ref="F3:J3"/>
  </mergeCells>
  <dataValidations count="14">
    <dataValidation type="custom" allowBlank="1" showInputMessage="1" showErrorMessage="1" sqref="J91:J92">
      <formula1>AND((INDEX($A$6:$A$391,MATCH(A56,$A$6:$A$391,0)))&lt;&gt;"",J91&gt;0)</formula1>
    </dataValidation>
    <dataValidation type="custom" allowBlank="1" showInputMessage="1" showErrorMessage="1" sqref="I91:I92">
      <formula1>AND((INDEX($A$6:$A$391,MATCH(A56,$A$6:$A$391,0)))&lt;&gt;"",I91&gt;0)</formula1>
    </dataValidation>
    <dataValidation type="custom" allowBlank="1" showInputMessage="1" showErrorMessage="1" sqref="H91:H92">
      <formula1>AND((INDEX($A$6:$A$391,MATCH(A56,$A$6:$A$391,0)))&lt;&gt;"",H91&gt;0)</formula1>
    </dataValidation>
    <dataValidation type="custom" allowBlank="1" showInputMessage="1" showErrorMessage="1" sqref="G91:G92">
      <formula1>AND((INDEX($A$6:$A$391,MATCH(A56,$A$6:$A$391,0)))&lt;&gt;"",G91&gt;0)</formula1>
    </dataValidation>
    <dataValidation type="custom" allowBlank="1" showInputMessage="1" showErrorMessage="1" sqref="K8:K10 K68:K69 K65:K66 K23:K24 K26 K29:K35 K37:K38 K43:K54 K56:K57 K59:K63 K12:K21 K71:K72 K91:K92 K74:K85 K87:K88">
      <formula1>AND((INDEX($A$6:$A$391,MATCH(A8,$A$6:$A$391,0)))&lt;&gt;"",K8&gt;0)</formula1>
    </dataValidation>
    <dataValidation type="custom" allowBlank="1" showInputMessage="1" showErrorMessage="1" sqref="F91:F92">
      <formula1>AND((INDEX($A$6:$A$391,MATCH(A56,$A$6:$A$391,0)))&lt;&gt;"",F91&gt;0)</formula1>
    </dataValidation>
    <dataValidation type="custom" allowBlank="1" showInputMessage="1" showErrorMessage="1" sqref="K392">
      <formula1>AND((INDEX($A$6:$A$392,MATCH(A392,$A$6:$A$392,0)))&lt;&gt;"")</formula1>
    </dataValidation>
    <dataValidation type="custom" allowBlank="1" showInputMessage="1" showErrorMessage="1" sqref="J124:J131 J65:J66 J373:J392 J133:J215 J12:J21 J8:J10 J23:J27 J29:J35 J37:J38 J68:J69 J43:J63 J364:J371 J94:J114 J116:J119 J121:J122 J217:J254 J256:J325 J327:J336 J338:J347 J349:J358 J361:J362 J71:J85">
      <formula1>AND((INDEX($A$6:$A$391,MATCH(A8,$A$6:$A$391,0)))&lt;&gt;"",J8&gt;0)</formula1>
    </dataValidation>
    <dataValidation type="custom" allowBlank="1" showInputMessage="1" showErrorMessage="1" sqref="I124:I131 I65:I66 I373:I391 I133:I215 I12:I21 I8:I10 I23:I27 I29:I35 I37 I68:I69 I43:I63 I364:I371 I94:I114 I116:I119 I121:I122 I217:I254 I256:I325 I327:I336 I338:I347 I349:I358 I361:I362 I71:I85">
      <formula1>AND((INDEX($A$6:$A$391,MATCH(A8,$A$6:$A$391,0)))&lt;&gt;"",I8&gt;0)</formula1>
    </dataValidation>
    <dataValidation type="custom" allowBlank="1" showInputMessage="1" showErrorMessage="1" sqref="H124:H131 H43:H63 H68:H69 H373:H392 H133:H215 H12:H21 H8:H10 H23:H27 H29:H35 H37:H38 H65:H66 H121:H122 H364:H371 H94:H114 H116:H119 H217:H254 H256:H325 H327:H336 H338:H347 H349:H358 H361:H362 H71:H85">
      <formula1>AND((INDEX($A$6:$A$391,MATCH(A8,$A$6:$A$391,0)))&lt;&gt;"",H8&gt;0)</formula1>
    </dataValidation>
    <dataValidation type="custom" allowBlank="1" showInputMessage="1" showErrorMessage="1" sqref="G124:G131 G43:G63 G68:G69 G373:G392 G116:G119 G133:G215 G12:G21 G8:G10 G23:G27 G29:G35 G37:G38 G65:G66 G121:G122 G364:G371 G94:G114 G217:G254 G256:G325 G327:G336 G338:G347 G349:G358 G361:G362 G71:G85">
      <formula1>AND((INDEX($A$6:$A$391,MATCH(A8,$A$6:$A$391,0)))&lt;&gt;"",G8&gt;0)</formula1>
    </dataValidation>
    <dataValidation type="custom" allowBlank="1" showInputMessage="1" showErrorMessage="1" sqref="F23:F35 F43:F63 F65:F66 G28:K28 F373:F392 F116:F119 G216:K216 F121:F122 G39:H39 I38:I39 F12:F21 F8:F10 F68:F69 F37:F39 J39:K39 F364:F371 F94:F114 F124:F131 F133:F254 F256:F325 F327:F336 F338:F347 F349:F358 F361:F362 F71:F85 F87:J88">
      <formula1>AND((INDEX($A$6:$A$391,MATCH(A8,$A$6:$A$391,0)))&lt;&gt;"",F8&gt;0)</formula1>
    </dataValidation>
    <dataValidation type="custom" allowBlank="1" showInputMessage="1" showErrorMessage="1" sqref="K55 K124:K131 K133:K172 K25 K94:K114 K73 K256:K325 K217:K254 K27 K121:K122 K116:K119 K174:K215 K58 K373:K391 K349:K358 K361:K362 K338:K347 K327:K336 K364:K371">
      <formula1>AND((INDEX($A$6:$A$391,MATCH(A25,$A$6:$A$391,0)))&lt;&gt;"")</formula1>
    </dataValidation>
    <dataValidation type="custom" allowBlank="1" showInputMessage="1" showErrorMessage="1" sqref="K173">
      <formula1>AND((INDEX($A$6:$A$391,MATCH(F173,$A$6:$A$391,0)))&lt;&gt;"")</formula1>
    </dataValidation>
  </dataValidations>
  <printOptions horizontalCentered="1" verticalCentered="1"/>
  <pageMargins left="0.39370078740157483" right="0.39370078740157483" top="0.78740157480314965" bottom="0.39370078740157483" header="0" footer="0"/>
  <pageSetup paperSize="9" scale="94" firstPageNumber="3" fitToHeight="0" orientation="landscape" useFirstPageNumber="1" r:id="rId1"/>
  <headerFooter>
    <oddFooter>&amp;L&amp;T &amp;D&amp;R&amp;P из 43</oddFooter>
  </headerFooter>
  <rowBreaks count="11" manualBreakCount="11">
    <brk id="39" max="10" man="1"/>
    <brk id="63" max="10" man="1"/>
    <brk id="88" max="10" man="1"/>
    <brk id="125" max="10" man="1"/>
    <brk id="161" max="10" man="1"/>
    <brk id="195" max="10" man="1"/>
    <brk id="232" max="10" man="1"/>
    <brk id="266" max="10" man="1"/>
    <brk id="295" max="10" man="1"/>
    <brk id="325" max="10" man="1"/>
    <brk id="365" max="10" man="1"/>
  </rowBreaks>
</worksheet>
</file>

<file path=xl/worksheets/sheet6.xml><?xml version="1.0" encoding="utf-8"?>
<worksheet xmlns="http://schemas.openxmlformats.org/spreadsheetml/2006/main" xmlns:r="http://schemas.openxmlformats.org/officeDocument/2006/relationships">
  <sheetPr codeName="Лист4">
    <tabColor rgb="FF00B050"/>
  </sheetPr>
  <dimension ref="A1:N21"/>
  <sheetViews>
    <sheetView view="pageBreakPreview" topLeftCell="A7" zoomScaleNormal="100" zoomScaleSheetLayoutView="100" workbookViewId="0">
      <selection activeCell="A14" sqref="A14:C20"/>
    </sheetView>
  </sheetViews>
  <sheetFormatPr defaultColWidth="9.109375" defaultRowHeight="13.2"/>
  <cols>
    <col min="1" max="1" width="25" style="50" customWidth="1"/>
    <col min="2" max="2" width="6.6640625" style="50" customWidth="1"/>
    <col min="3" max="3" width="8.33203125" style="50" customWidth="1"/>
    <col min="4" max="4" width="14" style="50" customWidth="1"/>
    <col min="5" max="5" width="12.6640625" style="50" customWidth="1"/>
    <col min="6" max="6" width="12.5546875" style="50" customWidth="1"/>
    <col min="7" max="7" width="7.77734375" style="50" customWidth="1"/>
    <col min="8" max="8" width="8.77734375" style="50" customWidth="1"/>
    <col min="9" max="9" width="7.44140625" style="50" customWidth="1"/>
    <col min="10" max="10" width="12.44140625" style="50" customWidth="1"/>
    <col min="11" max="11" width="12.6640625" style="50" customWidth="1"/>
    <col min="12" max="12" width="13" style="50" customWidth="1"/>
    <col min="13" max="16384" width="9.109375" style="50"/>
  </cols>
  <sheetData>
    <row r="1" spans="1:14">
      <c r="A1" s="391" t="s">
        <v>402</v>
      </c>
      <c r="B1" s="391"/>
      <c r="C1" s="391"/>
      <c r="D1" s="391"/>
      <c r="E1" s="391"/>
      <c r="F1" s="391"/>
      <c r="G1" s="391"/>
      <c r="H1" s="391"/>
      <c r="I1" s="391"/>
      <c r="J1" s="391"/>
      <c r="K1" s="391"/>
      <c r="L1" s="391"/>
    </row>
    <row r="2" spans="1:14">
      <c r="A2" s="391" t="str">
        <f>CONCATENATE(ТИТУЛ!AN15," ",ТИТУЛ!AU15," ",ТИТУЛ!BJ15,ТИТУЛ!BN15,ТИТУЛ!BQ15)</f>
        <v>14 января 2019 г.</v>
      </c>
      <c r="B2" s="391"/>
      <c r="C2" s="391"/>
      <c r="D2" s="391"/>
      <c r="E2" s="391"/>
      <c r="F2" s="391"/>
      <c r="G2" s="391"/>
      <c r="H2" s="391"/>
      <c r="I2" s="391"/>
      <c r="J2" s="391"/>
      <c r="K2" s="391"/>
      <c r="L2" s="391"/>
      <c r="M2" s="50" t="str">
        <f>A14</f>
        <v/>
      </c>
    </row>
    <row r="3" spans="1:14" ht="19.5" customHeight="1">
      <c r="A3" s="402" t="s">
        <v>0</v>
      </c>
      <c r="B3" s="402" t="s">
        <v>1</v>
      </c>
      <c r="C3" s="402" t="s">
        <v>9</v>
      </c>
      <c r="D3" s="399" t="s">
        <v>10</v>
      </c>
      <c r="E3" s="400"/>
      <c r="F3" s="400"/>
      <c r="G3" s="400"/>
      <c r="H3" s="400"/>
      <c r="I3" s="400"/>
      <c r="J3" s="400"/>
      <c r="K3" s="400"/>
      <c r="L3" s="401"/>
    </row>
    <row r="4" spans="1:14">
      <c r="A4" s="402"/>
      <c r="B4" s="402"/>
      <c r="C4" s="402"/>
      <c r="D4" s="392" t="s">
        <v>70</v>
      </c>
      <c r="E4" s="393"/>
      <c r="F4" s="394"/>
      <c r="G4" s="403" t="s">
        <v>3</v>
      </c>
      <c r="H4" s="404"/>
      <c r="I4" s="404"/>
      <c r="J4" s="404"/>
      <c r="K4" s="404"/>
      <c r="L4" s="405"/>
    </row>
    <row r="5" spans="1:14" ht="84.75" customHeight="1">
      <c r="A5" s="402"/>
      <c r="B5" s="402"/>
      <c r="C5" s="402"/>
      <c r="D5" s="395"/>
      <c r="E5" s="396"/>
      <c r="F5" s="397"/>
      <c r="G5" s="399" t="s">
        <v>11</v>
      </c>
      <c r="H5" s="400"/>
      <c r="I5" s="401"/>
      <c r="J5" s="399" t="s">
        <v>12</v>
      </c>
      <c r="K5" s="400"/>
      <c r="L5" s="401"/>
    </row>
    <row r="6" spans="1:14">
      <c r="A6" s="402"/>
      <c r="B6" s="402"/>
      <c r="C6" s="402"/>
      <c r="D6" s="51" t="s">
        <v>403</v>
      </c>
      <c r="E6" s="51" t="s">
        <v>403</v>
      </c>
      <c r="F6" s="51" t="s">
        <v>403</v>
      </c>
      <c r="G6" s="51" t="s">
        <v>403</v>
      </c>
      <c r="H6" s="51" t="s">
        <v>403</v>
      </c>
      <c r="I6" s="51" t="s">
        <v>403</v>
      </c>
      <c r="J6" s="51" t="s">
        <v>403</v>
      </c>
      <c r="K6" s="51" t="s">
        <v>403</v>
      </c>
      <c r="L6" s="51" t="s">
        <v>403</v>
      </c>
    </row>
    <row r="7" spans="1:14">
      <c r="A7" s="402"/>
      <c r="B7" s="402"/>
      <c r="C7" s="402"/>
      <c r="D7" s="52">
        <f>ТИТУЛ!$EU$1</f>
        <v>2019</v>
      </c>
      <c r="E7" s="52">
        <f>ТИТУЛ!$EU$1+1</f>
        <v>2020</v>
      </c>
      <c r="F7" s="52">
        <f>ТИТУЛ!$EU$1+2</f>
        <v>2021</v>
      </c>
      <c r="G7" s="52">
        <f>ТИТУЛ!$EU$1</f>
        <v>2019</v>
      </c>
      <c r="H7" s="52">
        <f>ТИТУЛ!$EU$1+1</f>
        <v>2020</v>
      </c>
      <c r="I7" s="52">
        <f>ТИТУЛ!$EU$1+2</f>
        <v>2021</v>
      </c>
      <c r="J7" s="52">
        <f>ТИТУЛ!$EU$1</f>
        <v>2019</v>
      </c>
      <c r="K7" s="52">
        <f>ТИТУЛ!$EU$1+1</f>
        <v>2020</v>
      </c>
      <c r="L7" s="52">
        <f>ТИТУЛ!$EU$1+2</f>
        <v>2021</v>
      </c>
    </row>
    <row r="8" spans="1:14" ht="69.599999999999994" customHeight="1">
      <c r="A8" s="402"/>
      <c r="B8" s="402"/>
      <c r="C8" s="402"/>
      <c r="D8" s="53" t="s">
        <v>404</v>
      </c>
      <c r="E8" s="53" t="s">
        <v>405</v>
      </c>
      <c r="F8" s="53" t="s">
        <v>406</v>
      </c>
      <c r="G8" s="53" t="s">
        <v>404</v>
      </c>
      <c r="H8" s="53" t="s">
        <v>405</v>
      </c>
      <c r="I8" s="53" t="s">
        <v>406</v>
      </c>
      <c r="J8" s="53" t="s">
        <v>404</v>
      </c>
      <c r="K8" s="53" t="s">
        <v>405</v>
      </c>
      <c r="L8" s="53" t="s">
        <v>406</v>
      </c>
    </row>
    <row r="9" spans="1:14">
      <c r="A9" s="54">
        <v>1</v>
      </c>
      <c r="B9" s="54">
        <v>2</v>
      </c>
      <c r="C9" s="54">
        <v>3</v>
      </c>
      <c r="D9" s="54">
        <v>4</v>
      </c>
      <c r="E9" s="54">
        <v>5</v>
      </c>
      <c r="F9" s="54">
        <v>6</v>
      </c>
      <c r="G9" s="54">
        <v>7</v>
      </c>
      <c r="H9" s="54">
        <v>8</v>
      </c>
      <c r="I9" s="54">
        <v>9</v>
      </c>
      <c r="J9" s="54">
        <v>10</v>
      </c>
      <c r="K9" s="54">
        <v>11</v>
      </c>
      <c r="L9" s="54">
        <v>12</v>
      </c>
    </row>
    <row r="10" spans="1:14" ht="48.75" customHeight="1">
      <c r="A10" s="55" t="s">
        <v>13</v>
      </c>
      <c r="B10" s="56" t="s">
        <v>14</v>
      </c>
      <c r="C10" s="56" t="s">
        <v>5</v>
      </c>
      <c r="D10" s="59">
        <f>G10+J10</f>
        <v>25582859.07</v>
      </c>
      <c r="E10" s="59">
        <f t="shared" ref="E10:F10" si="0">H10+K10</f>
        <v>26606550</v>
      </c>
      <c r="F10" s="59">
        <f t="shared" si="0"/>
        <v>27695910</v>
      </c>
      <c r="G10" s="59">
        <f>IF((INDEX(учреждения!$K$16:$K$66,MATCH(ТИТУЛ!CO18,учреждения!$E$16:$E$66,0)))="БУ",'1 ГОД'!$E$132,IF((INDEX(учреждения!$K$16:$K$66,MATCH(ТИТУЛ!CO18,учреждения!$E$16:$E$66,0)))="АУ",'1 ГОД'!$H$132,0))</f>
        <v>0</v>
      </c>
      <c r="H10" s="59">
        <f>IF((INDEX(учреждения!$K$16:$K$66,MATCH(ТИТУЛ!CO18,учреждения!$E$16:$E$66,0)))="БУ",'2 ГОД'!$E$132,IF((INDEX(учреждения!$K$16:$K$66,MATCH(ТИТУЛ!CO18,учреждения!$E$16:$E$66,0)))="АУ",'2 ГОД'!$H$132,0))</f>
        <v>0</v>
      </c>
      <c r="I10" s="59">
        <f>IF((INDEX(учреждения!$K$16:$K$66,MATCH(ТИТУЛ!CO18,учреждения!$E$16:$E$66,0)))="БУ",'3 ГОД'!$E$132,IF((INDEX(учреждения!$K$16:$K$66,MATCH(ТИТУЛ!CO18,учреждения!$E$16:$E$66,0)))="АУ",'3 ГОД'!$H$132,0))</f>
        <v>0</v>
      </c>
      <c r="J10" s="59">
        <f>IF((INDEX(учреждения!$K$16:$K$66,MATCH(ТИТУЛ!CO18,учреждения!$E$16:$E$66,0)))="АУ",'1 ГОД'!$E$132-'1 ГОД'!$H$132,0)</f>
        <v>25582859.07</v>
      </c>
      <c r="K10" s="59">
        <f>IF((INDEX(учреждения!$K$16:$K$66,MATCH(ТИТУЛ!CO18,учреждения!$E$16:$E$66,0)))="АУ",'2 ГОД'!$E$132-'2 ГОД'!$H$132,0)</f>
        <v>26606550</v>
      </c>
      <c r="L10" s="59">
        <f>IF((INDEX(учреждения!$K$16:$K$66,MATCH(ТИТУЛ!CO18,учреждения!$E$16:$E$66,0)))="АУ",'3 ГОД'!$E$132-'3 ГОД'!$H$132,0)</f>
        <v>27695910</v>
      </c>
    </row>
    <row r="11" spans="1:14" ht="48.75" customHeight="1">
      <c r="A11" s="57" t="s">
        <v>71</v>
      </c>
      <c r="B11" s="45">
        <v>1001</v>
      </c>
      <c r="C11" s="45">
        <f>ТИТУЛ!EU1-1</f>
        <v>2018</v>
      </c>
      <c r="D11" s="36">
        <f>G11+J11</f>
        <v>0</v>
      </c>
      <c r="E11" s="36">
        <f>H11+K11</f>
        <v>0</v>
      </c>
      <c r="F11" s="36">
        <f>I11+L11</f>
        <v>0</v>
      </c>
      <c r="G11" s="60">
        <v>0</v>
      </c>
      <c r="H11" s="60">
        <v>0</v>
      </c>
      <c r="I11" s="60">
        <v>0</v>
      </c>
      <c r="J11" s="60">
        <v>0</v>
      </c>
      <c r="K11" s="60">
        <v>0</v>
      </c>
      <c r="L11" s="60">
        <v>0</v>
      </c>
      <c r="N11" s="112"/>
    </row>
    <row r="12" spans="1:14" ht="48.75" customHeight="1">
      <c r="A12" s="57" t="s">
        <v>15</v>
      </c>
      <c r="B12" s="45">
        <v>2001</v>
      </c>
      <c r="C12" s="45">
        <f>ТИТУЛ!EU1</f>
        <v>2019</v>
      </c>
      <c r="D12" s="36">
        <f t="shared" ref="D12" si="1">G12+J12</f>
        <v>25582859.07</v>
      </c>
      <c r="E12" s="36">
        <f t="shared" ref="E12" si="2">H12+K12</f>
        <v>26606550</v>
      </c>
      <c r="F12" s="36">
        <f t="shared" ref="F12" si="3">I12+L12</f>
        <v>27695910</v>
      </c>
      <c r="G12" s="36">
        <f>G10-G11</f>
        <v>0</v>
      </c>
      <c r="H12" s="36">
        <f t="shared" ref="H12:L12" si="4">H10-H11</f>
        <v>0</v>
      </c>
      <c r="I12" s="36">
        <f t="shared" si="4"/>
        <v>0</v>
      </c>
      <c r="J12" s="36">
        <f t="shared" si="4"/>
        <v>25582859.07</v>
      </c>
      <c r="K12" s="36">
        <f t="shared" si="4"/>
        <v>26606550</v>
      </c>
      <c r="L12" s="36">
        <f t="shared" si="4"/>
        <v>27695910</v>
      </c>
    </row>
    <row r="13" spans="1:14" ht="27" customHeight="1">
      <c r="A13" s="398" t="str">
        <f>IF((INDEX(учреждения!$K$16:$K$66,MATCH(ТИТУЛ!CO18,учреждения!$E$16:$E$66,0)))="БУ",IF(OR(G11="",G12="",H11="",H12="",I11="",I12=""),"НЕ ЗАПОЛНЕНО",""),IF(OR(J11="",J12="",K11="",K12="",L11="",L12=""),"НЕ ЗАПОЛНЕНО",""))</f>
        <v/>
      </c>
      <c r="B13" s="398"/>
      <c r="C13" s="398"/>
      <c r="D13" s="398"/>
      <c r="E13" s="398"/>
      <c r="F13" s="398"/>
      <c r="G13" s="398"/>
      <c r="H13" s="398"/>
      <c r="I13" s="398"/>
      <c r="J13" s="398"/>
      <c r="K13" s="398"/>
      <c r="L13" s="398"/>
    </row>
    <row r="14" spans="1:14">
      <c r="A14" s="388" t="str">
        <f>IF(AND(D11+D12=D10,E11+E12=E10,F11+F12=F10),"","НЕ ВЕРНО")</f>
        <v/>
      </c>
      <c r="B14" s="389"/>
      <c r="C14" s="389"/>
      <c r="D14" s="360" t="str">
        <f>IFERROR(INDEX(учреждения!$P$16:$P$66,MATCH(ТИТУЛ!$CO$18,учреждения!$E$16:$E$66,0)),"")</f>
        <v>Директор</v>
      </c>
      <c r="E14" s="243"/>
      <c r="F14" s="390" t="str">
        <f>IF(OR(A14="НЕ ВЕРНО",A13="НЕ ЗАПОЛНЕНО"),"НЕТ ПОДПИСИ","")</f>
        <v/>
      </c>
      <c r="G14" s="383"/>
      <c r="I14" s="61"/>
      <c r="J14" s="61"/>
      <c r="K14" s="61"/>
      <c r="L14" s="61"/>
    </row>
    <row r="15" spans="1:14">
      <c r="A15" s="389"/>
      <c r="B15" s="389"/>
      <c r="C15" s="389"/>
      <c r="D15" s="243"/>
      <c r="E15" s="243"/>
      <c r="F15" s="384"/>
      <c r="G15" s="384"/>
      <c r="H15" s="62" t="str">
        <f>IFERROR(INDEX(учреждения!$Q$16:$Q$66,MATCH(ТИТУЛ!$CO$18,учреждения!$E$16:$E$66,0)),"")</f>
        <v>Габдулин Шамиль Раульевич</v>
      </c>
      <c r="I15" s="61"/>
      <c r="J15" s="61"/>
      <c r="K15" s="61"/>
      <c r="L15" s="61"/>
    </row>
    <row r="16" spans="1:14" ht="17.25" customHeight="1">
      <c r="A16" s="389"/>
      <c r="B16" s="389"/>
      <c r="C16" s="389"/>
      <c r="E16" s="61"/>
      <c r="F16" s="366" t="s">
        <v>327</v>
      </c>
      <c r="G16" s="387"/>
      <c r="H16" s="61"/>
      <c r="I16" s="61"/>
      <c r="J16" s="61"/>
      <c r="K16" s="61"/>
      <c r="L16" s="61"/>
    </row>
    <row r="17" spans="1:12" ht="13.5" customHeight="1">
      <c r="A17" s="389"/>
      <c r="B17" s="389"/>
      <c r="C17" s="389"/>
      <c r="D17" s="61"/>
      <c r="E17" s="61" t="s">
        <v>291</v>
      </c>
      <c r="F17" s="61"/>
      <c r="G17" s="61"/>
      <c r="H17" s="61"/>
      <c r="I17" s="61"/>
      <c r="J17" s="61"/>
      <c r="K17" s="62" t="str">
        <f>CONCATENATE(ТИТУЛ!$AN$15," ",ТИТУЛ!$AU$15," ",ТИТУЛ!$BJ$15,ТИТУЛ!$BN$15,ТИТУЛ!$BQ$15)</f>
        <v>14 января 2019 г.</v>
      </c>
      <c r="L17" s="61"/>
    </row>
    <row r="18" spans="1:12">
      <c r="A18" s="389"/>
      <c r="B18" s="389"/>
      <c r="C18" s="389"/>
      <c r="D18" s="360" t="str">
        <f>IFERROR(INDEX(учреждения!$R$16:$R$66,MATCH(ТИТУЛ!$CO$18,учреждения!$E$16:$E$66,0)),"")</f>
        <v>Главный бухгалтер</v>
      </c>
      <c r="E18" s="243"/>
      <c r="F18" s="382" t="str">
        <f>IF(OR(A14="НЕ ВЕРНО",A13="НЕ ЗАПОЛНЕНО"),"НЕТ ПОДПИСИ","")</f>
        <v/>
      </c>
      <c r="G18" s="383"/>
      <c r="I18" s="61"/>
      <c r="J18" s="61"/>
      <c r="K18" s="61"/>
      <c r="L18" s="61"/>
    </row>
    <row r="19" spans="1:12">
      <c r="A19" s="389"/>
      <c r="B19" s="389"/>
      <c r="C19" s="389"/>
      <c r="D19" s="243"/>
      <c r="E19" s="243"/>
      <c r="F19" s="384"/>
      <c r="G19" s="384"/>
      <c r="H19" s="62" t="str">
        <f>IFERROR(INDEX(учреждения!$S$16:$S$66,MATCH(ТИТУЛ!$CO$18,учреждения!$E$16:$E$66,0)),"")</f>
        <v>Артемьева Елизавета Михайловна</v>
      </c>
      <c r="I19" s="61"/>
      <c r="J19" s="61"/>
      <c r="K19" s="61"/>
      <c r="L19" s="61"/>
    </row>
    <row r="20" spans="1:12">
      <c r="A20" s="389"/>
      <c r="B20" s="389"/>
      <c r="C20" s="389"/>
      <c r="D20" s="61"/>
      <c r="E20" s="61"/>
      <c r="F20" s="366" t="s">
        <v>327</v>
      </c>
      <c r="G20" s="366"/>
      <c r="H20" s="61"/>
      <c r="I20" s="61"/>
      <c r="J20" s="61"/>
      <c r="K20" s="61"/>
      <c r="L20" s="61"/>
    </row>
    <row r="21" spans="1:12" ht="14.4">
      <c r="A21" s="385" t="str">
        <f>ТИТУЛ!DE1</f>
        <v>показатели 14.01.2019</v>
      </c>
      <c r="B21" s="386"/>
      <c r="C21" s="386"/>
      <c r="D21" s="386"/>
      <c r="E21" s="386"/>
      <c r="F21" s="386"/>
      <c r="G21" s="386"/>
      <c r="H21" s="386"/>
      <c r="I21" s="386"/>
      <c r="J21" s="386"/>
      <c r="K21" s="386"/>
      <c r="L21" s="386"/>
    </row>
  </sheetData>
  <sheetProtection password="E80F" sheet="1" objects="1" scenarios="1" formatCells="0" formatColumns="0" formatRows="0" insertColumns="0" insertRows="0" insertHyperlinks="0" deleteColumns="0" deleteRows="0" sort="0" autoFilter="0" pivotTables="0"/>
  <mergeCells count="19">
    <mergeCell ref="A1:L1"/>
    <mergeCell ref="A2:L2"/>
    <mergeCell ref="D4:F5"/>
    <mergeCell ref="A13:L13"/>
    <mergeCell ref="G5:I5"/>
    <mergeCell ref="J5:L5"/>
    <mergeCell ref="A3:A8"/>
    <mergeCell ref="B3:B8"/>
    <mergeCell ref="C3:C8"/>
    <mergeCell ref="D3:L3"/>
    <mergeCell ref="G4:L4"/>
    <mergeCell ref="F18:G19"/>
    <mergeCell ref="A21:L21"/>
    <mergeCell ref="F16:G16"/>
    <mergeCell ref="F20:G20"/>
    <mergeCell ref="A14:C20"/>
    <mergeCell ref="F14:G15"/>
    <mergeCell ref="D14:E15"/>
    <mergeCell ref="D18:E19"/>
  </mergeCells>
  <phoneticPr fontId="11" type="noConversion"/>
  <printOptions horizontalCentered="1" verticalCentered="1"/>
  <pageMargins left="0.39370078740157483" right="0.39370078740157483" top="0.78740157480314965" bottom="0" header="0" footer="0"/>
  <pageSetup paperSize="9" scale="96" firstPageNumber="39" orientation="landscape" useFirstPageNumber="1" r:id="rId1"/>
  <headerFooter>
    <oddFooter>&amp;L&amp;T &amp;D&amp;R&amp;P из 43</oddFooter>
  </headerFooter>
  <extLst>
    <ext xmlns:x14="http://schemas.microsoft.com/office/spreadsheetml/2009/9/main" uri="{CCE6A557-97BC-4b89-ADB6-D9C93CAAB3DF}">
      <x14:dataValidations xmlns:xm="http://schemas.microsoft.com/office/excel/2006/main" count="2">
        <x14:dataValidation type="custom" allowBlank="1" showInputMessage="1" showErrorMessage="1" errorTitle="Для бюджетных учреждений" error="Для бюджетных учреждений">
          <x14:formula1>
            <xm:f>AND(OR((INDEX(учреждения!$K$16:$K$66,MATCH(ТИТУЛ!$CO$18,учреждения!$E$16:$E$66,0)))="БУ",'1 ГОД'!$H$133&gt;0))</xm:f>
          </x14:formula1>
          <xm:sqref>G11:I12</xm:sqref>
        </x14:dataValidation>
        <x14:dataValidation type="custom" allowBlank="1" showInputMessage="1" showErrorMessage="1" errorTitle="Для автономных учреждений" error="Для автономных учреждений">
          <x14:formula1>
            <xm:f>AND((INDEX(учреждения!$K$16:$K$66,MATCH(ТИТУЛ!$CO$18,учреждения!$E$16:$E$66,0)))="АУ")</xm:f>
          </x14:formula1>
          <xm:sqref>J11:L12</xm:sqref>
        </x14:dataValidation>
      </x14:dataValidations>
    </ext>
  </extLst>
</worksheet>
</file>

<file path=xl/worksheets/sheet7.xml><?xml version="1.0" encoding="utf-8"?>
<worksheet xmlns="http://schemas.openxmlformats.org/spreadsheetml/2006/main" xmlns:r="http://schemas.openxmlformats.org/officeDocument/2006/relationships">
  <sheetPr codeName="Лист5">
    <tabColor rgb="FF00B050"/>
  </sheetPr>
  <dimension ref="A1:D27"/>
  <sheetViews>
    <sheetView view="pageBreakPreview" topLeftCell="A7" zoomScaleNormal="100" zoomScaleSheetLayoutView="100" workbookViewId="0">
      <selection activeCell="A23" sqref="A23"/>
    </sheetView>
  </sheetViews>
  <sheetFormatPr defaultColWidth="9.109375" defaultRowHeight="13.2"/>
  <cols>
    <col min="1" max="1" width="37.5546875" style="78" customWidth="1"/>
    <col min="2" max="2" width="10.88671875" style="78" customWidth="1"/>
    <col min="3" max="3" width="12.109375" style="82" customWidth="1"/>
    <col min="4" max="4" width="29.6640625" style="82" customWidth="1"/>
    <col min="5" max="16384" width="9.109375" style="82"/>
  </cols>
  <sheetData>
    <row r="1" spans="1:4">
      <c r="A1" s="411" t="s">
        <v>408</v>
      </c>
      <c r="B1" s="411"/>
      <c r="C1" s="411"/>
      <c r="D1" s="411"/>
    </row>
    <row r="2" spans="1:4">
      <c r="A2" s="412" t="str">
        <f>CONCATENATE(ТИТУЛ!$AN$15," ",ТИТУЛ!$AU$15," ",ТИТУЛ!$BJ$15,ТИТУЛ!$BN$15,ТИТУЛ!$BQ$15)</f>
        <v>14 января 2019 г.</v>
      </c>
      <c r="B2" s="412"/>
      <c r="C2" s="412"/>
      <c r="D2" s="412"/>
    </row>
    <row r="3" spans="1:4">
      <c r="A3" s="413" t="s">
        <v>72</v>
      </c>
      <c r="B3" s="413"/>
      <c r="C3" s="413"/>
      <c r="D3" s="413"/>
    </row>
    <row r="4" spans="1:4">
      <c r="A4" s="65"/>
      <c r="B4" s="65"/>
      <c r="C4" s="66"/>
      <c r="D4" s="66"/>
    </row>
    <row r="5" spans="1:4" ht="35.25" customHeight="1">
      <c r="A5" s="415" t="s">
        <v>0</v>
      </c>
      <c r="B5" s="310"/>
      <c r="C5" s="68" t="s">
        <v>1</v>
      </c>
      <c r="D5" s="67" t="s">
        <v>16</v>
      </c>
    </row>
    <row r="6" spans="1:4" ht="14.4">
      <c r="A6" s="416">
        <v>1</v>
      </c>
      <c r="B6" s="310"/>
      <c r="C6" s="35">
        <v>2</v>
      </c>
      <c r="D6" s="35">
        <v>3</v>
      </c>
    </row>
    <row r="7" spans="1:4" ht="14.4">
      <c r="A7" s="417" t="s">
        <v>7</v>
      </c>
      <c r="B7" s="418"/>
      <c r="C7" s="70" t="s">
        <v>17</v>
      </c>
      <c r="D7" s="71">
        <f>'1 ГОД'!I375</f>
        <v>0</v>
      </c>
    </row>
    <row r="8" spans="1:4" ht="14.4">
      <c r="A8" s="417" t="s">
        <v>8</v>
      </c>
      <c r="B8" s="418"/>
      <c r="C8" s="70" t="s">
        <v>19</v>
      </c>
      <c r="D8" s="71">
        <f>'1 ГОД'!I392</f>
        <v>0</v>
      </c>
    </row>
    <row r="9" spans="1:4" ht="14.4">
      <c r="A9" s="417" t="s">
        <v>18</v>
      </c>
      <c r="B9" s="418"/>
      <c r="C9" s="70" t="s">
        <v>20</v>
      </c>
      <c r="D9" s="71">
        <f>'1 ГОД'!K375</f>
        <v>0</v>
      </c>
    </row>
    <row r="10" spans="1:4" ht="14.4">
      <c r="A10" s="417" t="s">
        <v>21</v>
      </c>
      <c r="B10" s="418"/>
      <c r="C10" s="70" t="s">
        <v>22</v>
      </c>
      <c r="D10" s="71">
        <f>'1 ГОД'!K392</f>
        <v>0</v>
      </c>
    </row>
    <row r="11" spans="1:4">
      <c r="A11" s="72"/>
      <c r="B11" s="72"/>
      <c r="C11" s="73"/>
      <c r="D11" s="74"/>
    </row>
    <row r="12" spans="1:4" ht="15" customHeight="1">
      <c r="A12" s="414" t="s">
        <v>407</v>
      </c>
      <c r="B12" s="414"/>
      <c r="C12" s="414"/>
      <c r="D12" s="414"/>
    </row>
    <row r="13" spans="1:4">
      <c r="A13" s="72"/>
      <c r="B13" s="72"/>
      <c r="C13" s="74"/>
      <c r="D13" s="74"/>
    </row>
    <row r="14" spans="1:4" ht="25.5" customHeight="1">
      <c r="A14" s="419" t="s">
        <v>0</v>
      </c>
      <c r="B14" s="310"/>
      <c r="C14" s="76" t="s">
        <v>1</v>
      </c>
      <c r="D14" s="75" t="s">
        <v>62</v>
      </c>
    </row>
    <row r="15" spans="1:4" ht="14.4">
      <c r="A15" s="416">
        <v>1</v>
      </c>
      <c r="B15" s="310"/>
      <c r="C15" s="35">
        <v>2</v>
      </c>
      <c r="D15" s="35">
        <v>3</v>
      </c>
    </row>
    <row r="16" spans="1:4" ht="14.4">
      <c r="A16" s="417" t="s">
        <v>23</v>
      </c>
      <c r="B16" s="418"/>
      <c r="C16" s="70" t="s">
        <v>17</v>
      </c>
      <c r="D16" s="64">
        <v>0</v>
      </c>
    </row>
    <row r="17" spans="1:4" ht="55.5" customHeight="1">
      <c r="A17" s="417" t="s">
        <v>24</v>
      </c>
      <c r="B17" s="418"/>
      <c r="C17" s="70" t="s">
        <v>19</v>
      </c>
      <c r="D17" s="64">
        <v>0</v>
      </c>
    </row>
    <row r="18" spans="1:4" ht="35.25" customHeight="1">
      <c r="A18" s="417" t="s">
        <v>25</v>
      </c>
      <c r="B18" s="418"/>
      <c r="C18" s="70" t="s">
        <v>20</v>
      </c>
      <c r="D18" s="64">
        <v>0</v>
      </c>
    </row>
    <row r="19" spans="1:4" ht="45.75" customHeight="1">
      <c r="A19" s="410" t="str">
        <f>IF(OR(D10="",D16="",D17="",D18=""),"НЕ ЗАПОЛНЕНО","")</f>
        <v/>
      </c>
      <c r="B19" s="410"/>
      <c r="C19" s="410"/>
      <c r="D19" s="410"/>
    </row>
    <row r="20" spans="1:4">
      <c r="A20" s="82"/>
      <c r="B20" s="423" t="str">
        <f>IF(OR(A19="НЕ ЗАПОЛНЕНО"),"НЕТ ПОДПИСИ","")</f>
        <v/>
      </c>
      <c r="C20" s="424"/>
    </row>
    <row r="21" spans="1:4">
      <c r="A21" s="123" t="str">
        <f>IFERROR(INDEX(учреждения!$P$16:$P$66,MATCH(ТИТУЛ!$CO$18,учреждения!$E$16:$E$66,0)),"")</f>
        <v>Директор</v>
      </c>
      <c r="B21" s="422"/>
      <c r="C21" s="422"/>
      <c r="D21" s="77" t="str">
        <f>IFERROR(INDEX(учреждения!$Q$16:$Q$66,MATCH(ТИТУЛ!$CO$18,учреждения!$E$16:$E$66,0)),"")</f>
        <v>Габдулин Шамиль Раульевич</v>
      </c>
    </row>
    <row r="22" spans="1:4" ht="14.4">
      <c r="A22" s="408" t="s">
        <v>327</v>
      </c>
      <c r="B22" s="408"/>
      <c r="C22" s="409"/>
      <c r="D22" s="409"/>
    </row>
    <row r="23" spans="1:4">
      <c r="A23" s="78" t="str">
        <f>CONCATENATE(ТИТУЛ!$AN$15," ",ТИТУЛ!$AU$15," ",ТИТУЛ!$BJ$15,ТИТУЛ!$BN$15,ТИТУЛ!$BQ$15,"                        М. П.")</f>
        <v>14 января 2019 г.                        М. П.</v>
      </c>
    </row>
    <row r="24" spans="1:4">
      <c r="B24" s="420" t="str">
        <f>IF(OR(A19="НЕ ЗАПОЛНЕНО"),"НЕТ ПОДПИСИ","")</f>
        <v/>
      </c>
      <c r="C24" s="421"/>
    </row>
    <row r="25" spans="1:4">
      <c r="A25" s="123" t="str">
        <f>IFERROR(INDEX(учреждения!$R$16:$R$66,MATCH(ТИТУЛ!$CO$18,учреждения!$E$16:$E$66,0)),"")</f>
        <v>Главный бухгалтер</v>
      </c>
      <c r="B25" s="422"/>
      <c r="C25" s="422"/>
      <c r="D25" s="77" t="str">
        <f>IFERROR(INDEX(учреждения!$S$16:$S$66,MATCH(ТИТУЛ!$CO$18,учреждения!$E$16:$E$66,0)),"")</f>
        <v>Артемьева Елизавета Михайловна</v>
      </c>
    </row>
    <row r="26" spans="1:4" ht="14.4">
      <c r="A26" s="408" t="s">
        <v>327</v>
      </c>
      <c r="B26" s="408"/>
      <c r="C26" s="409"/>
      <c r="D26" s="409"/>
    </row>
    <row r="27" spans="1:4" ht="14.4">
      <c r="A27" s="406" t="str">
        <f>ТИТУЛ!DE1</f>
        <v>показатели 14.01.2019</v>
      </c>
      <c r="B27" s="406"/>
      <c r="C27" s="407"/>
      <c r="D27" s="407"/>
    </row>
  </sheetData>
  <sheetProtection password="E80F" sheet="1" objects="1" scenarios="1" formatCells="0" formatColumns="0" formatRows="0" insertColumns="0" insertRows="0" insertHyperlinks="0" deleteColumns="0" deleteRows="0" sort="0" autoFilter="0" pivotTables="0"/>
  <mergeCells count="21">
    <mergeCell ref="A16:B16"/>
    <mergeCell ref="A17:B17"/>
    <mergeCell ref="A18:B18"/>
    <mergeCell ref="B24:C25"/>
    <mergeCell ref="B20:C21"/>
    <mergeCell ref="A27:D27"/>
    <mergeCell ref="A22:D22"/>
    <mergeCell ref="A26:D26"/>
    <mergeCell ref="A19:D19"/>
    <mergeCell ref="A1:D1"/>
    <mergeCell ref="A2:D2"/>
    <mergeCell ref="A3:D3"/>
    <mergeCell ref="A12:D12"/>
    <mergeCell ref="A5:B5"/>
    <mergeCell ref="A6:B6"/>
    <mergeCell ref="A7:B7"/>
    <mergeCell ref="A8:B8"/>
    <mergeCell ref="A9:B9"/>
    <mergeCell ref="A10:B10"/>
    <mergeCell ref="A14:B14"/>
    <mergeCell ref="A15:B15"/>
  </mergeCells>
  <phoneticPr fontId="11" type="noConversion"/>
  <dataValidations count="1">
    <dataValidation type="custom" allowBlank="1" showInputMessage="1" showErrorMessage="1" sqref="D7:D10">
      <formula1>"&gt;=0"</formula1>
    </dataValidation>
  </dataValidations>
  <printOptions horizontalCentered="1" verticalCentered="1"/>
  <pageMargins left="0.78740157480314965" right="0.39370078740157483" top="0.39370078740157483" bottom="0" header="0" footer="0"/>
  <pageSetup paperSize="9" firstPageNumber="40" orientation="portrait" useFirstPageNumber="1" r:id="rId1"/>
  <headerFooter>
    <oddFooter>&amp;L&amp;T &amp;D&amp;R&amp;P из 43</oddFooter>
  </headerFooter>
</worksheet>
</file>

<file path=xl/worksheets/sheet8.xml><?xml version="1.0" encoding="utf-8"?>
<worksheet xmlns="http://schemas.openxmlformats.org/spreadsheetml/2006/main" xmlns:r="http://schemas.openxmlformats.org/officeDocument/2006/relationships">
  <sheetPr codeName="Лист6">
    <tabColor rgb="FF00B050"/>
  </sheetPr>
  <dimension ref="A1:M80"/>
  <sheetViews>
    <sheetView view="pageBreakPreview" zoomScale="115" zoomScaleNormal="100" zoomScaleSheetLayoutView="115" workbookViewId="0">
      <selection activeCell="A3" sqref="A3:F6"/>
    </sheetView>
  </sheetViews>
  <sheetFormatPr defaultColWidth="9.109375" defaultRowHeight="13.8"/>
  <cols>
    <col min="1" max="1" width="37.109375" style="92" customWidth="1"/>
    <col min="2" max="2" width="11.44140625" style="92" customWidth="1"/>
    <col min="3" max="3" width="7" style="92" customWidth="1"/>
    <col min="4" max="4" width="5.6640625" style="92" customWidth="1"/>
    <col min="5" max="5" width="4.44140625" style="92" customWidth="1"/>
    <col min="6" max="6" width="4.5546875" style="92" customWidth="1"/>
    <col min="7" max="7" width="9.109375" style="92"/>
    <col min="8" max="8" width="10" style="92" customWidth="1"/>
    <col min="9" max="9" width="9.109375" style="92"/>
    <col min="10" max="10" width="8.6640625" style="92" customWidth="1"/>
    <col min="11" max="11" width="14.6640625" style="92" customWidth="1"/>
    <col min="12" max="12" width="16.33203125" style="92" customWidth="1"/>
    <col min="13" max="14" width="10" style="92" bestFit="1" customWidth="1"/>
    <col min="15" max="16384" width="9.109375" style="92"/>
  </cols>
  <sheetData>
    <row r="1" spans="1:13">
      <c r="A1" s="480" t="str">
        <f>IF(AND(L23=0,'1 ГОД'!$E$28=0),"НЕ ПЕЧАТАЕТЬСЯ","")</f>
        <v>НЕ ПЕЧАТАЕТЬСЯ</v>
      </c>
      <c r="B1" s="481"/>
      <c r="C1" s="481"/>
      <c r="D1" s="481"/>
      <c r="E1" s="481"/>
      <c r="F1" s="481"/>
      <c r="G1" s="492" t="s">
        <v>26</v>
      </c>
      <c r="H1" s="492"/>
      <c r="I1" s="492"/>
      <c r="J1" s="492"/>
      <c r="K1" s="492"/>
      <c r="L1" s="492"/>
    </row>
    <row r="2" spans="1:13" ht="14.4" customHeight="1">
      <c r="A2" s="481"/>
      <c r="B2" s="481"/>
      <c r="C2" s="481"/>
      <c r="D2" s="481"/>
      <c r="E2" s="481"/>
      <c r="F2" s="481"/>
      <c r="G2" s="487" t="str">
        <f>INDEX(учреждения!P16:P66,MATCH(ТИТУЛ!CO18,учреждения!E16:E66,0))</f>
        <v>Директор</v>
      </c>
      <c r="H2" s="488"/>
      <c r="I2" s="488"/>
      <c r="J2" s="488"/>
      <c r="K2" s="488"/>
      <c r="L2" s="488"/>
    </row>
    <row r="3" spans="1:13" ht="11.25" customHeight="1">
      <c r="A3" s="479" t="str">
        <f>IF(AND(L23=0,'1 ГОД'!$E$28=0),"НЕ ПРЕДСТАВЛЯЕТЬСЯ","")</f>
        <v>НЕ ПРЕДСТАВЛЯЕТЬСЯ</v>
      </c>
      <c r="B3" s="479"/>
      <c r="C3" s="479"/>
      <c r="D3" s="479"/>
      <c r="E3" s="479"/>
      <c r="F3" s="479"/>
      <c r="G3" s="436" t="s">
        <v>27</v>
      </c>
      <c r="H3" s="436"/>
      <c r="I3" s="436"/>
      <c r="J3" s="436"/>
      <c r="K3" s="436"/>
      <c r="L3" s="436"/>
    </row>
    <row r="4" spans="1:13" ht="45" customHeight="1">
      <c r="A4" s="479"/>
      <c r="B4" s="479"/>
      <c r="C4" s="479"/>
      <c r="D4" s="479"/>
      <c r="E4" s="479"/>
      <c r="F4" s="479"/>
      <c r="G4" s="486" t="str">
        <f>INDEX(учреждения!H16:H66,MATCH(ТИТУЛ!CO18,учреждения!E16:E66,0))</f>
        <v>муниципальное автономное учреждение "Физкультурно-оздоровительный комплекс "Атлант" в г.Шахунья"</v>
      </c>
      <c r="H4" s="294"/>
      <c r="I4" s="294"/>
      <c r="J4" s="294"/>
      <c r="K4" s="294"/>
      <c r="L4" s="294"/>
    </row>
    <row r="5" spans="1:13" s="93" customFormat="1" ht="12" customHeight="1">
      <c r="A5" s="479"/>
      <c r="B5" s="479"/>
      <c r="C5" s="479"/>
      <c r="D5" s="479"/>
      <c r="E5" s="479"/>
      <c r="F5" s="479"/>
      <c r="G5" s="496" t="s">
        <v>28</v>
      </c>
      <c r="H5" s="496"/>
      <c r="I5" s="496"/>
      <c r="J5" s="496"/>
      <c r="K5" s="496"/>
      <c r="L5" s="496"/>
    </row>
    <row r="6" spans="1:13" ht="31.2">
      <c r="A6" s="479"/>
      <c r="B6" s="479"/>
      <c r="C6" s="479"/>
      <c r="D6" s="479"/>
      <c r="E6" s="479"/>
      <c r="F6" s="479"/>
      <c r="G6" s="427" t="str">
        <f>B73</f>
        <v>НЕТ ПОДПИСИ</v>
      </c>
      <c r="H6" s="428"/>
      <c r="I6" s="428"/>
      <c r="J6" s="428"/>
      <c r="K6" s="489" t="str">
        <f>INDEX(учреждения!Q16:Q66,MATCH(ТИТУЛ!CO18,учреждения!E16:E66,0))</f>
        <v>Габдулин Шамиль Раульевич</v>
      </c>
      <c r="L6" s="489"/>
    </row>
    <row r="7" spans="1:13" s="93" customFormat="1" ht="15" customHeight="1">
      <c r="D7" s="95"/>
      <c r="E7" s="95"/>
      <c r="F7" s="95"/>
      <c r="G7" s="191" t="str">
        <f>CONCATENATE(ТИТУЛ!$AN$15," ",ТИТУЛ!$AU$15," ",ТИТУЛ!$BJ$15,ТИТУЛ!$BN$15,ТИТУЛ!$BQ$15," М.П.")</f>
        <v>14 января 2019 г. М.П.</v>
      </c>
      <c r="H7" s="96"/>
      <c r="I7" s="497" t="s">
        <v>417</v>
      </c>
      <c r="J7" s="497"/>
      <c r="K7" s="436" t="s">
        <v>44</v>
      </c>
      <c r="L7" s="436"/>
    </row>
    <row r="8" spans="1:13">
      <c r="J8" s="97"/>
      <c r="K8" s="97"/>
      <c r="L8" s="97"/>
    </row>
    <row r="9" spans="1:13">
      <c r="A9" s="458" t="s">
        <v>78</v>
      </c>
      <c r="B9" s="458"/>
      <c r="C9" s="458"/>
      <c r="D9" s="458"/>
      <c r="E9" s="458"/>
      <c r="F9" s="458"/>
      <c r="G9" s="458"/>
      <c r="H9" s="458"/>
      <c r="I9" s="458"/>
      <c r="J9" s="458"/>
      <c r="K9" s="458"/>
      <c r="L9" s="98"/>
      <c r="M9" s="97"/>
    </row>
    <row r="10" spans="1:13" ht="14.4">
      <c r="A10" s="498" t="str">
        <f>CONCATENATE("ОБ ОПЕРАЦИЯХ С ЦЕЛЕВЫМИ СУБСИДИЯМИ, ПРЕДОСТАВЛЕННЫМИ МУНИЦИПАЛЬНОМУ УЧРЕЖДЕНИЮ НА ",ТИТУЛ!EU1," г.")</f>
        <v>ОБ ОПЕРАЦИЯХ С ЦЕЛЕВЫМИ СУБСИДИЯМИ, ПРЕДОСТАВЛЕННЫМИ МУНИЦИПАЛЬНОМУ УЧРЕЖДЕНИЮ НА 2019 г.</v>
      </c>
      <c r="B10" s="409"/>
      <c r="C10" s="409"/>
      <c r="D10" s="409"/>
      <c r="E10" s="409"/>
      <c r="F10" s="409"/>
      <c r="G10" s="409"/>
      <c r="H10" s="409"/>
      <c r="I10" s="409"/>
      <c r="J10" s="409"/>
      <c r="K10" s="409"/>
      <c r="L10" s="98" t="s">
        <v>47</v>
      </c>
      <c r="M10" s="97"/>
    </row>
    <row r="11" spans="1:13" ht="14.4">
      <c r="A11" s="492" t="str">
        <f>CONCATENATE("                    от ",ТИТУЛ!$AN$15," ",ТИТУЛ!$AU$15," ",ТИТУЛ!$BJ$15,ТИТУЛ!$BN$15,ТИТУЛ!$BQ$15)</f>
        <v xml:space="preserve">                    от 14 января 2019 г.</v>
      </c>
      <c r="B11" s="409"/>
      <c r="C11" s="409"/>
      <c r="D11" s="409"/>
      <c r="E11" s="409"/>
      <c r="F11" s="409"/>
      <c r="G11" s="409"/>
      <c r="H11" s="409"/>
      <c r="I11" s="409"/>
      <c r="J11" s="493"/>
      <c r="K11" s="99" t="s">
        <v>30</v>
      </c>
      <c r="L11" s="100">
        <v>501016</v>
      </c>
      <c r="M11" s="234"/>
    </row>
    <row r="12" spans="1:13" ht="15" customHeight="1">
      <c r="A12" s="450" t="s">
        <v>409</v>
      </c>
      <c r="B12" s="447" t="str">
        <f>INDEX(учреждения!$H$16:$H$66,MATCH(ТИТУЛ!$CO$18,учреждения!$E$16:$E$66,0))</f>
        <v>муниципальное автономное учреждение "Физкультурно-оздоровительный комплекс "Атлант" в г.Шахунья"</v>
      </c>
      <c r="C12" s="447"/>
      <c r="D12" s="291"/>
      <c r="E12" s="291"/>
      <c r="F12" s="291"/>
      <c r="G12" s="291"/>
      <c r="H12" s="291"/>
      <c r="I12" s="291"/>
      <c r="J12" s="291"/>
      <c r="K12" s="99" t="s">
        <v>31</v>
      </c>
      <c r="L12" s="100"/>
      <c r="M12" s="235"/>
    </row>
    <row r="13" spans="1:13" ht="14.4">
      <c r="A13" s="494"/>
      <c r="B13" s="294"/>
      <c r="C13" s="294"/>
      <c r="D13" s="294"/>
      <c r="E13" s="294"/>
      <c r="F13" s="294"/>
      <c r="G13" s="294"/>
      <c r="H13" s="294"/>
      <c r="I13" s="294"/>
      <c r="J13" s="294"/>
      <c r="K13" s="99" t="s">
        <v>32</v>
      </c>
      <c r="L13" s="100">
        <f>INDEX(учреждения!$I$16:$I$66,MATCH(ТИТУЛ!$CO$18,учреждения!$E$16:$E$66,0))</f>
        <v>0</v>
      </c>
      <c r="M13" s="235"/>
    </row>
    <row r="14" spans="1:13" ht="3" customHeight="1" thickBot="1">
      <c r="K14" s="93"/>
      <c r="L14" s="490"/>
      <c r="M14" s="235"/>
    </row>
    <row r="15" spans="1:13" ht="15" thickBot="1">
      <c r="B15" s="101" t="s">
        <v>33</v>
      </c>
      <c r="C15" s="101"/>
      <c r="D15" s="505" t="str">
        <f>CONCATENATE(ТИТУЛ!$CO$18," / 523901001")</f>
        <v>5239009749 / 523901001</v>
      </c>
      <c r="E15" s="506"/>
      <c r="F15" s="507"/>
      <c r="G15" s="508"/>
      <c r="K15" s="102" t="s">
        <v>34</v>
      </c>
      <c r="L15" s="491"/>
      <c r="M15" s="235"/>
    </row>
    <row r="16" spans="1:13" ht="3" customHeight="1">
      <c r="K16" s="93"/>
      <c r="L16" s="491"/>
      <c r="M16" s="235"/>
    </row>
    <row r="17" spans="1:13" ht="14.4">
      <c r="A17" s="98" t="s">
        <v>35</v>
      </c>
      <c r="B17" s="457" t="s">
        <v>410</v>
      </c>
      <c r="C17" s="457"/>
      <c r="D17" s="457"/>
      <c r="E17" s="457"/>
      <c r="F17" s="457"/>
      <c r="G17" s="457"/>
      <c r="H17" s="457"/>
      <c r="I17" s="457"/>
      <c r="J17" s="457"/>
      <c r="K17" s="102" t="s">
        <v>36</v>
      </c>
      <c r="L17" s="100">
        <v>22758000</v>
      </c>
      <c r="M17" s="235"/>
    </row>
    <row r="18" spans="1:13" ht="27.75" customHeight="1">
      <c r="A18" s="438" t="s">
        <v>412</v>
      </c>
      <c r="B18" s="439"/>
      <c r="C18" s="103"/>
      <c r="D18" s="502" t="str">
        <f>INDEX(учреждения!$M$16:$M$66,MATCH(ТИТУЛ!$CO$18,учреждения!$E$16:$E$66,0))</f>
        <v>Администрация городского округа город Шахунья Нижегородской области</v>
      </c>
      <c r="E18" s="503"/>
      <c r="F18" s="503"/>
      <c r="G18" s="503"/>
      <c r="H18" s="503"/>
      <c r="I18" s="503"/>
      <c r="J18" s="503"/>
      <c r="K18" s="99" t="s">
        <v>37</v>
      </c>
      <c r="L18" s="100" t="str">
        <f>INDEX(учреждения!$L$16:$L$66,MATCH(ТИТУЛ!$CO$18,учреждения!$E$16:$E$66,0))</f>
        <v>487</v>
      </c>
      <c r="M18" s="235"/>
    </row>
    <row r="19" spans="1:13" ht="15" customHeight="1">
      <c r="A19" s="438" t="s">
        <v>413</v>
      </c>
      <c r="B19" s="439"/>
      <c r="C19" s="103"/>
      <c r="D19" s="504" t="s">
        <v>411</v>
      </c>
      <c r="E19" s="468"/>
      <c r="F19" s="468"/>
      <c r="G19" s="468"/>
      <c r="H19" s="468"/>
      <c r="I19" s="468"/>
      <c r="J19" s="468"/>
      <c r="K19" s="465" t="s">
        <v>32</v>
      </c>
      <c r="L19" s="461">
        <v>2284251</v>
      </c>
      <c r="M19" s="235"/>
    </row>
    <row r="20" spans="1:13" ht="12.75" customHeight="1">
      <c r="A20" s="439"/>
      <c r="B20" s="439"/>
      <c r="C20" s="103"/>
      <c r="D20" s="294"/>
      <c r="E20" s="294"/>
      <c r="F20" s="294"/>
      <c r="G20" s="294"/>
      <c r="H20" s="294"/>
      <c r="I20" s="294"/>
      <c r="J20" s="294"/>
      <c r="K20" s="466"/>
      <c r="L20" s="460"/>
      <c r="M20" s="235"/>
    </row>
    <row r="21" spans="1:13" ht="14.4">
      <c r="A21" s="93" t="s">
        <v>76</v>
      </c>
      <c r="K21" s="99" t="s">
        <v>38</v>
      </c>
      <c r="L21" s="100">
        <v>383</v>
      </c>
      <c r="M21" s="235"/>
    </row>
    <row r="22" spans="1:13" ht="14.4">
      <c r="B22" s="499"/>
      <c r="C22" s="499"/>
      <c r="D22" s="499"/>
      <c r="E22" s="499"/>
      <c r="F22" s="499"/>
      <c r="G22" s="499"/>
      <c r="K22" s="99" t="s">
        <v>75</v>
      </c>
      <c r="L22" s="100"/>
      <c r="M22" s="235"/>
    </row>
    <row r="23" spans="1:13">
      <c r="B23" s="500" t="s">
        <v>77</v>
      </c>
      <c r="C23" s="500"/>
      <c r="D23" s="500"/>
      <c r="E23" s="501"/>
      <c r="F23" s="501"/>
      <c r="G23" s="501"/>
      <c r="K23" s="99" t="s">
        <v>7</v>
      </c>
      <c r="L23" s="90">
        <f>'1 ГОД'!G372+'1 ГОД'!H372+SUMIFS('1 ГОД'!K373:K385,'1 ГОД'!A373:A385,КБК!E1113)+SUMIFS('1 ГОД'!K373:K385,'1 ГОД'!A373:A385,КБК!E1128)+SUMIFS('1 ГОД'!K373:K385,'1 ГОД'!A373:A385,КБК!E1175)+SUMIFS('1 ГОД'!K373:K385,'1 ГОД'!A373:A385,КБК!#REF!)+SUMIFS('1 ГОД'!K373:K385,'1 ГОД'!A373:A385,КБК!E1209)+SUMIFS('1 ГОД'!K373:K385,'1 ГОД'!A373:A385,КБК!E1214)+SUMIFS('1 ГОД'!K373:K385,'1 ГОД'!A373:A385,КБК!E1231)</f>
        <v>0</v>
      </c>
      <c r="M23" s="97"/>
    </row>
    <row r="24" spans="1:13" s="104" customFormat="1" ht="39.75" customHeight="1">
      <c r="A24" s="461" t="s">
        <v>414</v>
      </c>
      <c r="B24" s="462" t="s">
        <v>415</v>
      </c>
      <c r="C24" s="467" t="s">
        <v>300</v>
      </c>
      <c r="D24" s="468"/>
      <c r="E24" s="469"/>
      <c r="F24" s="364" t="s">
        <v>39</v>
      </c>
      <c r="G24" s="467" t="str">
        <f>CONCATENATE("Разрешенныe к использованию суммы остатков субсидии прошлых лет на начало ",ТИТУЛ!EU1," г.")</f>
        <v>Разрешенныe к использованию суммы остатков субсидии прошлых лет на начало 2019 г.</v>
      </c>
      <c r="H24" s="472"/>
      <c r="I24" s="467" t="s">
        <v>41</v>
      </c>
      <c r="J24" s="477"/>
      <c r="K24" s="364" t="s">
        <v>42</v>
      </c>
      <c r="L24" s="459"/>
      <c r="M24" s="183"/>
    </row>
    <row r="25" spans="1:13" ht="15" customHeight="1">
      <c r="A25" s="460"/>
      <c r="B25" s="463"/>
      <c r="C25" s="470" t="s">
        <v>548</v>
      </c>
      <c r="D25" s="495" t="s">
        <v>601</v>
      </c>
      <c r="E25" s="495" t="s">
        <v>303</v>
      </c>
      <c r="F25" s="460"/>
      <c r="G25" s="473"/>
      <c r="H25" s="474"/>
      <c r="I25" s="463"/>
      <c r="J25" s="478"/>
      <c r="K25" s="460"/>
      <c r="L25" s="460"/>
    </row>
    <row r="26" spans="1:13" ht="18" customHeight="1">
      <c r="A26" s="460"/>
      <c r="B26" s="464"/>
      <c r="C26" s="471"/>
      <c r="D26" s="495"/>
      <c r="E26" s="495"/>
      <c r="F26" s="460"/>
      <c r="G26" s="475"/>
      <c r="H26" s="476"/>
      <c r="I26" s="475"/>
      <c r="J26" s="476"/>
      <c r="K26" s="105" t="s">
        <v>74</v>
      </c>
      <c r="L26" s="105" t="s">
        <v>73</v>
      </c>
    </row>
    <row r="27" spans="1:13" ht="15" customHeight="1">
      <c r="A27" s="121" t="str">
        <f t="array" ref="A27:A72">IFERROR(INDEX(КБК!$E$1112:$E$1335,SMALL(IF(((NOT(ISERR(SEARCH('1 ГОД'!L1,КБК!$D$1112:$D$1335))))),ROW(КБК!$E$1112:$E$1335)-КБК!$A$1111,""),ROW()-26)),"")</f>
        <v>трудбригада 016032517.180.0</v>
      </c>
      <c r="B27" s="100" t="str">
        <f t="array" aca="1" ref="B27" ca="1">IFERROR(MID(A27,MATCH(TRUE,ISNUMBER(MID(A27,ROW(INDIRECT("1:"&amp;LEN(A27))),1)*1),0),9),"")</f>
        <v>016032517</v>
      </c>
      <c r="C27" s="100" t="str">
        <f t="array" ref="C27:C72">IFERROR(INDEX(КБК!$H$1112:$H$1335,SMALL(IF(((NOT(ISERR(SEARCH('1 ГОД'!L1,КБК!$D$1112:$D$1335))))),ROW(КБК!$G$1112:$G$1335)-КБК!$A$1111,""),ROW()-26)),"")</f>
        <v>0401</v>
      </c>
      <c r="D27" s="100">
        <f t="array" ref="D27:D72">IFERROR(INDEX(КБК!$G$1112:$G$1335,SMALL(IF(((NOT(ISERR(SEARCH('1 ГОД'!L1,КБК!$D$1112:$D$1335))))),ROW(КБК!$G$1112:$G$1335)-КБК!$A$1111,""),ROW()-26)),"")</f>
        <v>180</v>
      </c>
      <c r="E27" s="100">
        <f t="array" ref="E27:E72">IFERROR(INDEX(КБК!$F$1112:$F$1335,SMALL(IF(((NOT(ISERR(SEARCH('1 ГОД'!L1,КБК!$D$1112:$D$1335))))),ROW(КБК!$G$1112:$G$1335)-КБК!$A$1111,""),ROW()-26)),"")</f>
        <v>183</v>
      </c>
      <c r="F27" s="91"/>
      <c r="G27" s="433"/>
      <c r="H27" s="434"/>
      <c r="I27" s="429"/>
      <c r="J27" s="430"/>
      <c r="K27" s="114"/>
      <c r="L27" s="114"/>
    </row>
    <row r="28" spans="1:13" ht="15" customHeight="1">
      <c r="A28" s="121" t="str">
        <v>трудбригада 016032517.244.0</v>
      </c>
      <c r="B28" s="100" t="str">
        <f t="array" aca="1" ref="B28" ca="1">IFERROR(MID(A28,MATCH(TRUE,ISNUMBER(MID(A28,ROW(INDIRECT("1:"&amp;LEN(A28))),1)*1),0),9),"")</f>
        <v>016032517</v>
      </c>
      <c r="C28" s="100" t="str">
        <v>0401</v>
      </c>
      <c r="D28" s="100">
        <v>244</v>
      </c>
      <c r="E28" s="100">
        <v>226</v>
      </c>
      <c r="F28" s="91"/>
      <c r="G28" s="433"/>
      <c r="H28" s="434"/>
      <c r="I28" s="429"/>
      <c r="J28" s="430"/>
      <c r="K28" s="114"/>
      <c r="L28" s="114"/>
    </row>
    <row r="29" spans="1:13" ht="15" customHeight="1">
      <c r="A29" s="121" t="str">
        <v>трудбригада 016032517.244.0</v>
      </c>
      <c r="B29" s="100" t="str">
        <f t="array" aca="1" ref="B29" ca="1">IFERROR(MID(A29,MATCH(TRUE,ISNUMBER(MID(A29,ROW(INDIRECT("1:"&amp;LEN(A29))),1)*1),0),9),"")</f>
        <v>016032517</v>
      </c>
      <c r="C29" s="100" t="str">
        <v>0401</v>
      </c>
      <c r="D29" s="100">
        <v>244</v>
      </c>
      <c r="E29" s="100">
        <v>340</v>
      </c>
      <c r="F29" s="91"/>
      <c r="G29" s="433"/>
      <c r="H29" s="434"/>
      <c r="I29" s="429"/>
      <c r="J29" s="430"/>
      <c r="K29" s="114"/>
      <c r="L29" s="114"/>
    </row>
    <row r="30" spans="1:13" ht="15" customHeight="1">
      <c r="A30" s="121" t="str">
        <v>трудбригада 016032517.244.0</v>
      </c>
      <c r="B30" s="100" t="str">
        <f t="array" aca="1" ref="B30" ca="1">IFERROR(MID(A30,MATCH(TRUE,ISNUMBER(MID(A30,ROW(INDIRECT("1:"&amp;LEN(A30))),1)*1),0),9),"")</f>
        <v>016032517</v>
      </c>
      <c r="C30" s="100" t="str">
        <v>0401</v>
      </c>
      <c r="D30" s="100">
        <v>244</v>
      </c>
      <c r="E30" s="100">
        <v>340</v>
      </c>
      <c r="F30" s="91"/>
      <c r="G30" s="433"/>
      <c r="H30" s="434"/>
      <c r="I30" s="429"/>
      <c r="J30" s="430"/>
      <c r="K30" s="114"/>
      <c r="L30" s="114"/>
    </row>
    <row r="31" spans="1:13" ht="15" customHeight="1">
      <c r="A31" s="121" t="str">
        <v>МТБ спорт 112010004.180.0</v>
      </c>
      <c r="B31" s="100" t="str">
        <f t="array" aca="1" ref="B31" ca="1">IFERROR(MID(A31,MATCH(TRUE,ISNUMBER(MID(A31,ROW(INDIRECT("1:"&amp;LEN(A31))),1)*1),0),9),"")</f>
        <v>112010004</v>
      </c>
      <c r="C31" s="100" t="str">
        <v>1102</v>
      </c>
      <c r="D31" s="100">
        <v>180</v>
      </c>
      <c r="E31" s="100">
        <v>183</v>
      </c>
      <c r="F31" s="91"/>
      <c r="G31" s="433"/>
      <c r="H31" s="434"/>
      <c r="I31" s="429"/>
      <c r="J31" s="430"/>
      <c r="K31" s="114"/>
      <c r="L31" s="114"/>
    </row>
    <row r="32" spans="1:13" ht="15" customHeight="1">
      <c r="A32" s="121" t="str">
        <v>МТБ спорт 112010004.244.0</v>
      </c>
      <c r="B32" s="100" t="str">
        <f t="array" aca="1" ref="B32" ca="1">IFERROR(MID(A32,MATCH(TRUE,ISNUMBER(MID(A32,ROW(INDIRECT("1:"&amp;LEN(A32))),1)*1),0),9),"")</f>
        <v>112010004</v>
      </c>
      <c r="C32" s="100" t="str">
        <v>1102</v>
      </c>
      <c r="D32" s="100">
        <v>244</v>
      </c>
      <c r="E32" s="100">
        <v>225</v>
      </c>
      <c r="F32" s="91"/>
      <c r="G32" s="433"/>
      <c r="H32" s="434"/>
      <c r="I32" s="429"/>
      <c r="J32" s="430"/>
      <c r="K32" s="114"/>
      <c r="L32" s="114"/>
    </row>
    <row r="33" spans="1:12" ht="15" customHeight="1">
      <c r="A33" s="121" t="str">
        <v>МТБ спорт 112010004.244.0</v>
      </c>
      <c r="B33" s="100" t="str">
        <f t="array" aca="1" ref="B33" ca="1">IFERROR(MID(A33,MATCH(TRUE,ISNUMBER(MID(A33,ROW(INDIRECT("1:"&amp;LEN(A33))),1)*1),0),9),"")</f>
        <v>112010004</v>
      </c>
      <c r="C33" s="100" t="str">
        <v>1102</v>
      </c>
      <c r="D33" s="100">
        <v>244</v>
      </c>
      <c r="E33" s="100">
        <v>226</v>
      </c>
      <c r="F33" s="91"/>
      <c r="G33" s="433"/>
      <c r="H33" s="434"/>
      <c r="I33" s="429"/>
      <c r="J33" s="430"/>
      <c r="K33" s="114"/>
      <c r="L33" s="114"/>
    </row>
    <row r="34" spans="1:12" ht="15" customHeight="1">
      <c r="A34" s="121" t="str">
        <v>МТБ спорт 112010004.244.0</v>
      </c>
      <c r="B34" s="100" t="str">
        <f t="array" aca="1" ref="B34" ca="1">IFERROR(MID(A34,MATCH(TRUE,ISNUMBER(MID(A34,ROW(INDIRECT("1:"&amp;LEN(A34))),1)*1),0),9),"")</f>
        <v>112010004</v>
      </c>
      <c r="C34" s="100" t="str">
        <v>1102</v>
      </c>
      <c r="D34" s="100">
        <v>244</v>
      </c>
      <c r="E34" s="100">
        <v>310</v>
      </c>
      <c r="F34" s="91"/>
      <c r="G34" s="433"/>
      <c r="H34" s="434"/>
      <c r="I34" s="429"/>
      <c r="J34" s="430"/>
      <c r="K34" s="114"/>
      <c r="L34" s="114"/>
    </row>
    <row r="35" spans="1:12" ht="15" customHeight="1">
      <c r="A35" s="121" t="str">
        <v>МТБ спорт 112010004.244.0</v>
      </c>
      <c r="B35" s="100" t="str">
        <f t="array" aca="1" ref="B35" ca="1">IFERROR(MID(A35,MATCH(TRUE,ISNUMBER(MID(A35,ROW(INDIRECT("1:"&amp;LEN(A35))),1)*1),0),9),"")</f>
        <v>112010004</v>
      </c>
      <c r="C35" s="100" t="str">
        <v>1102</v>
      </c>
      <c r="D35" s="100">
        <v>244</v>
      </c>
      <c r="E35" s="100">
        <v>340</v>
      </c>
      <c r="F35" s="91"/>
      <c r="G35" s="433"/>
      <c r="H35" s="434"/>
      <c r="I35" s="429"/>
      <c r="J35" s="430"/>
      <c r="K35" s="114"/>
      <c r="L35" s="114"/>
    </row>
    <row r="36" spans="1:12" ht="15" customHeight="1">
      <c r="A36" s="121" t="str">
        <v>поддержка 777062200.180.0</v>
      </c>
      <c r="B36" s="100" t="str">
        <f t="array" aca="1" ref="B36" ca="1">IFERROR(MID(A36,MATCH(TRUE,ISNUMBER(MID(A36,ROW(INDIRECT("1:"&amp;LEN(A36))),1)*1),0),9),"")</f>
        <v>777062200</v>
      </c>
      <c r="C36" s="100" t="str">
        <v>1102</v>
      </c>
      <c r="D36" s="100">
        <v>180</v>
      </c>
      <c r="E36" s="100">
        <v>180</v>
      </c>
      <c r="F36" s="91"/>
      <c r="G36" s="433"/>
      <c r="H36" s="434"/>
      <c r="I36" s="429"/>
      <c r="J36" s="430"/>
      <c r="K36" s="114"/>
      <c r="L36" s="114"/>
    </row>
    <row r="37" spans="1:12" ht="15" customHeight="1">
      <c r="A37" s="121" t="str">
        <v>поддержка 777062200.244.0</v>
      </c>
      <c r="B37" s="100" t="str">
        <f t="array" aca="1" ref="B37" ca="1">IFERROR(MID(A37,MATCH(TRUE,ISNUMBER(MID(A37,ROW(INDIRECT("1:"&amp;LEN(A37))),1)*1),0),9),"")</f>
        <v>777062200</v>
      </c>
      <c r="C37" s="100" t="str">
        <v>1102</v>
      </c>
      <c r="D37" s="100">
        <v>244</v>
      </c>
      <c r="E37" s="100">
        <v>225</v>
      </c>
      <c r="F37" s="91"/>
      <c r="G37" s="433"/>
      <c r="H37" s="434"/>
      <c r="I37" s="429"/>
      <c r="J37" s="430"/>
      <c r="K37" s="114"/>
      <c r="L37" s="114"/>
    </row>
    <row r="38" spans="1:12" ht="15" customHeight="1">
      <c r="A38" s="121" t="str">
        <v>поддержка 777062200.244.0</v>
      </c>
      <c r="B38" s="100" t="str">
        <f t="array" aca="1" ref="B38" ca="1">IFERROR(MID(A38,MATCH(TRUE,ISNUMBER(MID(A38,ROW(INDIRECT("1:"&amp;LEN(A38))),1)*1),0),9),"")</f>
        <v>777062200</v>
      </c>
      <c r="C38" s="100" t="str">
        <v>1102</v>
      </c>
      <c r="D38" s="100">
        <v>244</v>
      </c>
      <c r="E38" s="100">
        <v>226</v>
      </c>
      <c r="F38" s="91"/>
      <c r="G38" s="433"/>
      <c r="H38" s="434"/>
      <c r="I38" s="429"/>
      <c r="J38" s="430"/>
      <c r="K38" s="114"/>
      <c r="L38" s="114"/>
    </row>
    <row r="39" spans="1:12" ht="15" customHeight="1">
      <c r="A39" s="121" t="str">
        <v>поддержка 777062200.244.0</v>
      </c>
      <c r="B39" s="100" t="str">
        <f t="array" aca="1" ref="B39" ca="1">IFERROR(MID(A39,MATCH(TRUE,ISNUMBER(MID(A39,ROW(INDIRECT("1:"&amp;LEN(A39))),1)*1),0),9),"")</f>
        <v>777062200</v>
      </c>
      <c r="C39" s="100" t="str">
        <v>1102</v>
      </c>
      <c r="D39" s="100">
        <v>244</v>
      </c>
      <c r="E39" s="100">
        <v>290</v>
      </c>
      <c r="F39" s="91"/>
      <c r="G39" s="433"/>
      <c r="H39" s="434"/>
      <c r="I39" s="429"/>
      <c r="J39" s="430"/>
      <c r="K39" s="114"/>
      <c r="L39" s="114"/>
    </row>
    <row r="40" spans="1:12" ht="15" customHeight="1">
      <c r="A40" s="121" t="str">
        <v>поддержка 777062200.244.0</v>
      </c>
      <c r="B40" s="100" t="str">
        <f t="array" aca="1" ref="B40" ca="1">IFERROR(MID(A40,MATCH(TRUE,ISNUMBER(MID(A40,ROW(INDIRECT("1:"&amp;LEN(A40))),1)*1),0),9),"")</f>
        <v>777062200</v>
      </c>
      <c r="C40" s="100" t="str">
        <v>1102</v>
      </c>
      <c r="D40" s="100">
        <v>244</v>
      </c>
      <c r="E40" s="100">
        <v>310</v>
      </c>
      <c r="F40" s="91"/>
      <c r="G40" s="433"/>
      <c r="H40" s="434"/>
      <c r="I40" s="429"/>
      <c r="J40" s="430"/>
      <c r="K40" s="114"/>
      <c r="L40" s="114"/>
    </row>
    <row r="41" spans="1:12" ht="15" customHeight="1">
      <c r="A41" s="121" t="str">
        <v>поддержка 777062200.244.0</v>
      </c>
      <c r="B41" s="100" t="str">
        <f t="array" aca="1" ref="B41" ca="1">IFERROR(MID(A41,MATCH(TRUE,ISNUMBER(MID(A41,ROW(INDIRECT("1:"&amp;LEN(A41))),1)*1),0),9),"")</f>
        <v>777062200</v>
      </c>
      <c r="C41" s="100" t="str">
        <v>1102</v>
      </c>
      <c r="D41" s="100">
        <v>244</v>
      </c>
      <c r="E41" s="100">
        <v>340</v>
      </c>
      <c r="F41" s="91"/>
      <c r="G41" s="433"/>
      <c r="H41" s="434"/>
      <c r="I41" s="429"/>
      <c r="J41" s="430"/>
      <c r="K41" s="114"/>
      <c r="L41" s="114"/>
    </row>
    <row r="42" spans="1:12" ht="15" customHeight="1">
      <c r="A42" s="121" t="str">
        <v>поддержка 777062200.244.0</v>
      </c>
      <c r="B42" s="100" t="str">
        <f t="array" aca="1" ref="B42" ca="1">IFERROR(MID(A42,MATCH(TRUE,ISNUMBER(MID(A42,ROW(INDIRECT("1:"&amp;LEN(A42))),1)*1),0),9),"")</f>
        <v>777062200</v>
      </c>
      <c r="C42" s="100" t="str">
        <v>1102</v>
      </c>
      <c r="D42" s="100">
        <v>244</v>
      </c>
      <c r="E42" s="100">
        <v>340</v>
      </c>
      <c r="F42" s="91"/>
      <c r="G42" s="433"/>
      <c r="H42" s="434"/>
      <c r="I42" s="429"/>
      <c r="J42" s="430"/>
      <c r="K42" s="114"/>
      <c r="L42" s="114"/>
    </row>
    <row r="43" spans="1:12" ht="15" customHeight="1">
      <c r="A43" s="121" t="str">
        <v/>
      </c>
      <c r="B43" s="100" t="str">
        <f t="array" aca="1" ref="B43" ca="1">IFERROR(MID(A43,MATCH(TRUE,ISNUMBER(MID(A43,ROW(INDIRECT("1:"&amp;LEN(A43))),1)*1),0),9),"")</f>
        <v/>
      </c>
      <c r="C43" s="100" t="str">
        <v/>
      </c>
      <c r="D43" s="100" t="str">
        <v/>
      </c>
      <c r="E43" s="100" t="str">
        <v/>
      </c>
      <c r="F43" s="91"/>
      <c r="G43" s="433"/>
      <c r="H43" s="434"/>
      <c r="I43" s="429"/>
      <c r="J43" s="430"/>
      <c r="K43" s="114"/>
      <c r="L43" s="114"/>
    </row>
    <row r="44" spans="1:12" ht="15" customHeight="1">
      <c r="A44" s="121" t="str">
        <v/>
      </c>
      <c r="B44" s="100" t="str">
        <f t="array" aca="1" ref="B44" ca="1">IFERROR(MID(A44,MATCH(TRUE,ISNUMBER(MID(A44,ROW(INDIRECT("1:"&amp;LEN(A44))),1)*1),0),9),"")</f>
        <v/>
      </c>
      <c r="C44" s="100" t="str">
        <v/>
      </c>
      <c r="D44" s="100" t="str">
        <v/>
      </c>
      <c r="E44" s="100" t="str">
        <v/>
      </c>
      <c r="F44" s="91"/>
      <c r="G44" s="433"/>
      <c r="H44" s="434"/>
      <c r="I44" s="429"/>
      <c r="J44" s="430"/>
      <c r="K44" s="114"/>
      <c r="L44" s="114"/>
    </row>
    <row r="45" spans="1:12" ht="15" customHeight="1">
      <c r="A45" s="121" t="str">
        <v/>
      </c>
      <c r="B45" s="100" t="str">
        <f t="array" aca="1" ref="B45" ca="1">IFERROR(MID(A45,MATCH(TRUE,ISNUMBER(MID(A45,ROW(INDIRECT("1:"&amp;LEN(A45))),1)*1),0),9),"")</f>
        <v/>
      </c>
      <c r="C45" s="100" t="str">
        <v/>
      </c>
      <c r="D45" s="100" t="str">
        <v/>
      </c>
      <c r="E45" s="100" t="str">
        <v/>
      </c>
      <c r="F45" s="91"/>
      <c r="G45" s="433"/>
      <c r="H45" s="434"/>
      <c r="I45" s="429"/>
      <c r="J45" s="430"/>
      <c r="K45" s="114"/>
      <c r="L45" s="114"/>
    </row>
    <row r="46" spans="1:12" ht="15" customHeight="1">
      <c r="A46" s="121" t="str">
        <v/>
      </c>
      <c r="B46" s="100" t="str">
        <f t="array" aca="1" ref="B46" ca="1">IFERROR(MID(A46,MATCH(TRUE,ISNUMBER(MID(A46,ROW(INDIRECT("1:"&amp;LEN(A46))),1)*1),0),9),"")</f>
        <v/>
      </c>
      <c r="C46" s="100" t="str">
        <v/>
      </c>
      <c r="D46" s="100" t="str">
        <v/>
      </c>
      <c r="E46" s="100" t="str">
        <v/>
      </c>
      <c r="F46" s="91"/>
      <c r="G46" s="433"/>
      <c r="H46" s="434"/>
      <c r="I46" s="429"/>
      <c r="J46" s="430"/>
      <c r="K46" s="114"/>
      <c r="L46" s="114"/>
    </row>
    <row r="47" spans="1:12" ht="15" customHeight="1">
      <c r="A47" s="121" t="str">
        <v/>
      </c>
      <c r="B47" s="100" t="str">
        <f t="array" aca="1" ref="B47" ca="1">IFERROR(MID(A47,MATCH(TRUE,ISNUMBER(MID(A47,ROW(INDIRECT("1:"&amp;LEN(A47))),1)*1),0),9),"")</f>
        <v/>
      </c>
      <c r="C47" s="100" t="str">
        <v/>
      </c>
      <c r="D47" s="100" t="str">
        <v/>
      </c>
      <c r="E47" s="100" t="str">
        <v/>
      </c>
      <c r="F47" s="91"/>
      <c r="G47" s="433"/>
      <c r="H47" s="434"/>
      <c r="I47" s="429"/>
      <c r="J47" s="430"/>
      <c r="K47" s="114"/>
      <c r="L47" s="114"/>
    </row>
    <row r="48" spans="1:12" ht="15" customHeight="1">
      <c r="A48" s="121" t="str">
        <v/>
      </c>
      <c r="B48" s="100" t="str">
        <f t="array" aca="1" ref="B48" ca="1">IFERROR(MID(A48,MATCH(TRUE,ISNUMBER(MID(A48,ROW(INDIRECT("1:"&amp;LEN(A48))),1)*1),0),9),"")</f>
        <v/>
      </c>
      <c r="C48" s="100" t="str">
        <v/>
      </c>
      <c r="D48" s="100" t="str">
        <v/>
      </c>
      <c r="E48" s="100" t="str">
        <v/>
      </c>
      <c r="F48" s="91"/>
      <c r="G48" s="433"/>
      <c r="H48" s="434"/>
      <c r="I48" s="429"/>
      <c r="J48" s="430"/>
      <c r="K48" s="114"/>
      <c r="L48" s="114"/>
    </row>
    <row r="49" spans="1:12" ht="15" customHeight="1">
      <c r="A49" s="121" t="str">
        <v/>
      </c>
      <c r="B49" s="100" t="str">
        <f t="array" aca="1" ref="B49" ca="1">IFERROR(MID(A49,MATCH(TRUE,ISNUMBER(MID(A49,ROW(INDIRECT("1:"&amp;LEN(A49))),1)*1),0),9),"")</f>
        <v/>
      </c>
      <c r="C49" s="100" t="str">
        <v/>
      </c>
      <c r="D49" s="100" t="str">
        <v/>
      </c>
      <c r="E49" s="100" t="str">
        <v/>
      </c>
      <c r="F49" s="91"/>
      <c r="G49" s="433"/>
      <c r="H49" s="434"/>
      <c r="I49" s="429"/>
      <c r="J49" s="430"/>
      <c r="K49" s="114"/>
      <c r="L49" s="114"/>
    </row>
    <row r="50" spans="1:12" ht="15" customHeight="1">
      <c r="A50" s="121" t="str">
        <v/>
      </c>
      <c r="B50" s="100" t="str">
        <f t="array" aca="1" ref="B50" ca="1">IFERROR(MID(A50,MATCH(TRUE,ISNUMBER(MID(A50,ROW(INDIRECT("1:"&amp;LEN(A50))),1)*1),0),9),"")</f>
        <v/>
      </c>
      <c r="C50" s="100" t="str">
        <v/>
      </c>
      <c r="D50" s="100" t="str">
        <v/>
      </c>
      <c r="E50" s="100" t="str">
        <v/>
      </c>
      <c r="F50" s="91"/>
      <c r="G50" s="433"/>
      <c r="H50" s="434"/>
      <c r="I50" s="429"/>
      <c r="J50" s="430"/>
      <c r="K50" s="114"/>
      <c r="L50" s="114"/>
    </row>
    <row r="51" spans="1:12" ht="15" customHeight="1">
      <c r="A51" s="121" t="str">
        <v/>
      </c>
      <c r="B51" s="100" t="str">
        <f t="array" aca="1" ref="B51" ca="1">IFERROR(MID(A51,MATCH(TRUE,ISNUMBER(MID(A51,ROW(INDIRECT("1:"&amp;LEN(A51))),1)*1),0),9),"")</f>
        <v/>
      </c>
      <c r="C51" s="100" t="str">
        <v/>
      </c>
      <c r="D51" s="100" t="str">
        <v/>
      </c>
      <c r="E51" s="100" t="str">
        <v/>
      </c>
      <c r="F51" s="91"/>
      <c r="G51" s="433"/>
      <c r="H51" s="434"/>
      <c r="I51" s="429"/>
      <c r="J51" s="430"/>
      <c r="K51" s="114"/>
      <c r="L51" s="114"/>
    </row>
    <row r="52" spans="1:12" ht="15" customHeight="1">
      <c r="A52" s="121" t="str">
        <v/>
      </c>
      <c r="B52" s="100" t="str">
        <f t="array" aca="1" ref="B52" ca="1">IFERROR(MID(A52,MATCH(TRUE,ISNUMBER(MID(A52,ROW(INDIRECT("1:"&amp;LEN(A52))),1)*1),0),9),"")</f>
        <v/>
      </c>
      <c r="C52" s="100" t="str">
        <v/>
      </c>
      <c r="D52" s="100" t="str">
        <v/>
      </c>
      <c r="E52" s="100" t="str">
        <v/>
      </c>
      <c r="F52" s="91"/>
      <c r="G52" s="433"/>
      <c r="H52" s="434"/>
      <c r="I52" s="429"/>
      <c r="J52" s="430"/>
      <c r="K52" s="114"/>
      <c r="L52" s="114"/>
    </row>
    <row r="53" spans="1:12" ht="15" customHeight="1">
      <c r="A53" s="121" t="str">
        <v/>
      </c>
      <c r="B53" s="100" t="str">
        <f t="array" aca="1" ref="B53" ca="1">IFERROR(MID(A53,MATCH(TRUE,ISNUMBER(MID(A53,ROW(INDIRECT("1:"&amp;LEN(A53))),1)*1),0),9),"")</f>
        <v/>
      </c>
      <c r="C53" s="100" t="str">
        <v/>
      </c>
      <c r="D53" s="100" t="str">
        <v/>
      </c>
      <c r="E53" s="100" t="str">
        <v/>
      </c>
      <c r="F53" s="91"/>
      <c r="G53" s="433"/>
      <c r="H53" s="434"/>
      <c r="I53" s="429"/>
      <c r="J53" s="430"/>
      <c r="K53" s="114"/>
      <c r="L53" s="114"/>
    </row>
    <row r="54" spans="1:12" ht="15" customHeight="1">
      <c r="A54" s="121" t="str">
        <v/>
      </c>
      <c r="B54" s="100" t="str">
        <f t="array" aca="1" ref="B54" ca="1">IFERROR(MID(A54,MATCH(TRUE,ISNUMBER(MID(A54,ROW(INDIRECT("1:"&amp;LEN(A54))),1)*1),0),9),"")</f>
        <v/>
      </c>
      <c r="C54" s="100" t="str">
        <v/>
      </c>
      <c r="D54" s="100" t="str">
        <v/>
      </c>
      <c r="E54" s="100" t="str">
        <v/>
      </c>
      <c r="F54" s="91"/>
      <c r="G54" s="433"/>
      <c r="H54" s="434"/>
      <c r="I54" s="429"/>
      <c r="J54" s="430"/>
      <c r="K54" s="114"/>
      <c r="L54" s="114"/>
    </row>
    <row r="55" spans="1:12" ht="15" customHeight="1">
      <c r="A55" s="121" t="str">
        <v/>
      </c>
      <c r="B55" s="100" t="str">
        <f t="array" aca="1" ref="B55" ca="1">IFERROR(MID(A55,MATCH(TRUE,ISNUMBER(MID(A55,ROW(INDIRECT("1:"&amp;LEN(A55))),1)*1),0),9),"")</f>
        <v/>
      </c>
      <c r="C55" s="100" t="str">
        <v/>
      </c>
      <c r="D55" s="100" t="str">
        <v/>
      </c>
      <c r="E55" s="100" t="str">
        <v/>
      </c>
      <c r="F55" s="91"/>
      <c r="G55" s="433"/>
      <c r="H55" s="434"/>
      <c r="I55" s="429"/>
      <c r="J55" s="430"/>
      <c r="K55" s="114"/>
      <c r="L55" s="114"/>
    </row>
    <row r="56" spans="1:12" ht="15" customHeight="1">
      <c r="A56" s="121" t="str">
        <v/>
      </c>
      <c r="B56" s="100" t="str">
        <f t="array" aca="1" ref="B56" ca="1">IFERROR(MID(A56,MATCH(TRUE,ISNUMBER(MID(A56,ROW(INDIRECT("1:"&amp;LEN(A56))),1)*1),0),9),"")</f>
        <v/>
      </c>
      <c r="C56" s="100" t="str">
        <v/>
      </c>
      <c r="D56" s="100" t="str">
        <v/>
      </c>
      <c r="E56" s="100" t="str">
        <v/>
      </c>
      <c r="F56" s="91"/>
      <c r="G56" s="433"/>
      <c r="H56" s="434"/>
      <c r="I56" s="429"/>
      <c r="J56" s="430"/>
      <c r="K56" s="114"/>
      <c r="L56" s="114"/>
    </row>
    <row r="57" spans="1:12" ht="15" customHeight="1">
      <c r="A57" s="121" t="str">
        <v/>
      </c>
      <c r="B57" s="100" t="str">
        <f t="array" aca="1" ref="B57" ca="1">IFERROR(MID(A57,MATCH(TRUE,ISNUMBER(MID(A57,ROW(INDIRECT("1:"&amp;LEN(A57))),1)*1),0),9),"")</f>
        <v/>
      </c>
      <c r="C57" s="100" t="str">
        <v/>
      </c>
      <c r="D57" s="100" t="str">
        <v/>
      </c>
      <c r="E57" s="100" t="str">
        <v/>
      </c>
      <c r="F57" s="91"/>
      <c r="G57" s="433"/>
      <c r="H57" s="434"/>
      <c r="I57" s="429"/>
      <c r="J57" s="430"/>
      <c r="K57" s="114"/>
      <c r="L57" s="114"/>
    </row>
    <row r="58" spans="1:12" ht="15" customHeight="1">
      <c r="A58" s="121" t="str">
        <v/>
      </c>
      <c r="B58" s="100" t="str">
        <f t="array" aca="1" ref="B58" ca="1">IFERROR(MID(A58,MATCH(TRUE,ISNUMBER(MID(A58,ROW(INDIRECT("1:"&amp;LEN(A58))),1)*1),0),9),"")</f>
        <v/>
      </c>
      <c r="C58" s="100" t="str">
        <v/>
      </c>
      <c r="D58" s="100" t="str">
        <v/>
      </c>
      <c r="E58" s="100" t="str">
        <v/>
      </c>
      <c r="F58" s="91"/>
      <c r="G58" s="433"/>
      <c r="H58" s="434"/>
      <c r="I58" s="429"/>
      <c r="J58" s="430"/>
      <c r="K58" s="114"/>
      <c r="L58" s="114"/>
    </row>
    <row r="59" spans="1:12" ht="15" customHeight="1">
      <c r="A59" s="121" t="str">
        <v/>
      </c>
      <c r="B59" s="100" t="str">
        <f t="array" aca="1" ref="B59" ca="1">IFERROR(MID(A59,MATCH(TRUE,ISNUMBER(MID(A59,ROW(INDIRECT("1:"&amp;LEN(A59))),1)*1),0),9),"")</f>
        <v/>
      </c>
      <c r="C59" s="100" t="str">
        <v/>
      </c>
      <c r="D59" s="100" t="str">
        <v/>
      </c>
      <c r="E59" s="100" t="str">
        <v/>
      </c>
      <c r="F59" s="91"/>
      <c r="G59" s="433"/>
      <c r="H59" s="434"/>
      <c r="I59" s="429"/>
      <c r="J59" s="430"/>
      <c r="K59" s="114"/>
      <c r="L59" s="114"/>
    </row>
    <row r="60" spans="1:12" ht="15" customHeight="1">
      <c r="A60" s="121" t="str">
        <v/>
      </c>
      <c r="B60" s="100" t="str">
        <f t="array" aca="1" ref="B60" ca="1">IFERROR(MID(A60,MATCH(TRUE,ISNUMBER(MID(A60,ROW(INDIRECT("1:"&amp;LEN(A60))),1)*1),0),9),"")</f>
        <v/>
      </c>
      <c r="C60" s="100" t="str">
        <v/>
      </c>
      <c r="D60" s="100" t="str">
        <v/>
      </c>
      <c r="E60" s="100" t="str">
        <v/>
      </c>
      <c r="F60" s="91"/>
      <c r="G60" s="433"/>
      <c r="H60" s="434"/>
      <c r="I60" s="429"/>
      <c r="J60" s="430"/>
      <c r="K60" s="114"/>
      <c r="L60" s="114"/>
    </row>
    <row r="61" spans="1:12" ht="15" customHeight="1">
      <c r="A61" s="121" t="str">
        <v/>
      </c>
      <c r="B61" s="100" t="str">
        <f t="array" aca="1" ref="B61" ca="1">IFERROR(MID(A61,MATCH(TRUE,ISNUMBER(MID(A61,ROW(INDIRECT("1:"&amp;LEN(A61))),1)*1),0),9),"")</f>
        <v/>
      </c>
      <c r="C61" s="100" t="str">
        <v/>
      </c>
      <c r="D61" s="100" t="str">
        <v/>
      </c>
      <c r="E61" s="100" t="str">
        <v/>
      </c>
      <c r="F61" s="91"/>
      <c r="G61" s="433"/>
      <c r="H61" s="434"/>
      <c r="I61" s="429"/>
      <c r="J61" s="430"/>
      <c r="K61" s="114"/>
      <c r="L61" s="114"/>
    </row>
    <row r="62" spans="1:12" ht="15" customHeight="1">
      <c r="A62" s="121" t="str">
        <v/>
      </c>
      <c r="B62" s="100" t="str">
        <f t="array" aca="1" ref="B62" ca="1">IFERROR(MID(A62,MATCH(TRUE,ISNUMBER(MID(A62,ROW(INDIRECT("1:"&amp;LEN(A62))),1)*1),0),9),"")</f>
        <v/>
      </c>
      <c r="C62" s="100" t="str">
        <v/>
      </c>
      <c r="D62" s="100" t="str">
        <v/>
      </c>
      <c r="E62" s="100" t="str">
        <v/>
      </c>
      <c r="F62" s="91"/>
      <c r="G62" s="433"/>
      <c r="H62" s="434"/>
      <c r="I62" s="429"/>
      <c r="J62" s="430"/>
      <c r="K62" s="114"/>
      <c r="L62" s="114"/>
    </row>
    <row r="63" spans="1:12" ht="15" customHeight="1">
      <c r="A63" s="121" t="str">
        <v/>
      </c>
      <c r="B63" s="100" t="str">
        <f t="array" aca="1" ref="B63" ca="1">IFERROR(MID(A63,MATCH(TRUE,ISNUMBER(MID(A63,ROW(INDIRECT("1:"&amp;LEN(A63))),1)*1),0),9),"")</f>
        <v/>
      </c>
      <c r="C63" s="100" t="str">
        <v/>
      </c>
      <c r="D63" s="100" t="str">
        <v/>
      </c>
      <c r="E63" s="100" t="str">
        <v/>
      </c>
      <c r="F63" s="91"/>
      <c r="G63" s="433"/>
      <c r="H63" s="434"/>
      <c r="I63" s="429"/>
      <c r="J63" s="430"/>
      <c r="K63" s="114"/>
      <c r="L63" s="114"/>
    </row>
    <row r="64" spans="1:12" ht="15" customHeight="1">
      <c r="A64" s="121" t="str">
        <v/>
      </c>
      <c r="B64" s="100" t="str">
        <f t="array" aca="1" ref="B64" ca="1">IFERROR(MID(A64,MATCH(TRUE,ISNUMBER(MID(A64,ROW(INDIRECT("1:"&amp;LEN(A64))),1)*1),0),9),"")</f>
        <v/>
      </c>
      <c r="C64" s="100" t="str">
        <v/>
      </c>
      <c r="D64" s="100" t="str">
        <v/>
      </c>
      <c r="E64" s="100" t="str">
        <v/>
      </c>
      <c r="F64" s="91"/>
      <c r="G64" s="433"/>
      <c r="H64" s="434"/>
      <c r="I64" s="429"/>
      <c r="J64" s="430"/>
      <c r="K64" s="114"/>
      <c r="L64" s="114"/>
    </row>
    <row r="65" spans="1:13" ht="15" customHeight="1">
      <c r="A65" s="121" t="str">
        <v/>
      </c>
      <c r="B65" s="100" t="str">
        <f t="array" aca="1" ref="B65" ca="1">IFERROR(MID(A65,MATCH(TRUE,ISNUMBER(MID(A65,ROW(INDIRECT("1:"&amp;LEN(A65))),1)*1),0),9),"")</f>
        <v/>
      </c>
      <c r="C65" s="100" t="str">
        <v/>
      </c>
      <c r="D65" s="100" t="str">
        <v/>
      </c>
      <c r="E65" s="100" t="str">
        <v/>
      </c>
      <c r="F65" s="91"/>
      <c r="G65" s="433"/>
      <c r="H65" s="434"/>
      <c r="I65" s="429"/>
      <c r="J65" s="430"/>
      <c r="K65" s="114"/>
      <c r="L65" s="114"/>
    </row>
    <row r="66" spans="1:13" ht="15" customHeight="1">
      <c r="A66" s="121" t="str">
        <v/>
      </c>
      <c r="B66" s="100" t="str">
        <f t="array" aca="1" ref="B66" ca="1">IFERROR(MID(A66,MATCH(TRUE,ISNUMBER(MID(A66,ROW(INDIRECT("1:"&amp;LEN(A66))),1)*1),0),9),"")</f>
        <v/>
      </c>
      <c r="C66" s="100" t="str">
        <v/>
      </c>
      <c r="D66" s="100" t="str">
        <v/>
      </c>
      <c r="E66" s="100" t="str">
        <v/>
      </c>
      <c r="F66" s="91"/>
      <c r="G66" s="433"/>
      <c r="H66" s="434"/>
      <c r="I66" s="429"/>
      <c r="J66" s="430"/>
      <c r="K66" s="114"/>
      <c r="L66" s="114"/>
    </row>
    <row r="67" spans="1:13" ht="15" customHeight="1">
      <c r="A67" s="121" t="str">
        <v/>
      </c>
      <c r="B67" s="100" t="str">
        <f t="array" aca="1" ref="B67" ca="1">IFERROR(MID(A67,MATCH(TRUE,ISNUMBER(MID(A67,ROW(INDIRECT("1:"&amp;LEN(A67))),1)*1),0),9),"")</f>
        <v/>
      </c>
      <c r="C67" s="100" t="str">
        <v/>
      </c>
      <c r="D67" s="100" t="str">
        <v/>
      </c>
      <c r="E67" s="100" t="str">
        <v/>
      </c>
      <c r="F67" s="91"/>
      <c r="G67" s="433"/>
      <c r="H67" s="434"/>
      <c r="I67" s="429"/>
      <c r="J67" s="430"/>
      <c r="K67" s="114"/>
      <c r="L67" s="114"/>
    </row>
    <row r="68" spans="1:13" ht="15" customHeight="1">
      <c r="A68" s="121" t="str">
        <v/>
      </c>
      <c r="B68" s="100" t="str">
        <f t="array" aca="1" ref="B68" ca="1">IFERROR(MID(A68,MATCH(TRUE,ISNUMBER(MID(A68,ROW(INDIRECT("1:"&amp;LEN(A68))),1)*1),0),9),"")</f>
        <v/>
      </c>
      <c r="C68" s="100" t="str">
        <v/>
      </c>
      <c r="D68" s="100" t="str">
        <v/>
      </c>
      <c r="E68" s="100" t="str">
        <v/>
      </c>
      <c r="F68" s="91"/>
      <c r="G68" s="433"/>
      <c r="H68" s="434"/>
      <c r="I68" s="429"/>
      <c r="J68" s="430"/>
      <c r="K68" s="114"/>
      <c r="L68" s="114"/>
    </row>
    <row r="69" spans="1:13" ht="15" customHeight="1">
      <c r="A69" s="121" t="str">
        <v/>
      </c>
      <c r="B69" s="100" t="str">
        <f t="array" aca="1" ref="B69" ca="1">IFERROR(MID(A69,MATCH(TRUE,ISNUMBER(MID(A69,ROW(INDIRECT("1:"&amp;LEN(A69))),1)*1),0),9),"")</f>
        <v/>
      </c>
      <c r="C69" s="100" t="str">
        <v/>
      </c>
      <c r="D69" s="100" t="str">
        <v/>
      </c>
      <c r="E69" s="100" t="str">
        <v/>
      </c>
      <c r="F69" s="91"/>
      <c r="G69" s="433"/>
      <c r="H69" s="434"/>
      <c r="I69" s="429"/>
      <c r="J69" s="430"/>
      <c r="K69" s="114"/>
      <c r="L69" s="114"/>
    </row>
    <row r="70" spans="1:13" ht="15" customHeight="1">
      <c r="A70" s="121" t="str">
        <v/>
      </c>
      <c r="B70" s="100" t="str">
        <f t="array" aca="1" ref="B70" ca="1">IFERROR(MID(A70,MATCH(TRUE,ISNUMBER(MID(A70,ROW(INDIRECT("1:"&amp;LEN(A70))),1)*1),0),9),"")</f>
        <v/>
      </c>
      <c r="C70" s="100" t="str">
        <v/>
      </c>
      <c r="D70" s="100" t="str">
        <v/>
      </c>
      <c r="E70" s="100" t="str">
        <v/>
      </c>
      <c r="F70" s="91"/>
      <c r="G70" s="433"/>
      <c r="H70" s="434"/>
      <c r="I70" s="429"/>
      <c r="J70" s="430"/>
      <c r="K70" s="114"/>
      <c r="L70" s="114"/>
    </row>
    <row r="71" spans="1:13" ht="15" customHeight="1">
      <c r="A71" s="121" t="str">
        <v/>
      </c>
      <c r="B71" s="100" t="str">
        <f t="array" aca="1" ref="B71" ca="1">IFERROR(MID(A71,MATCH(TRUE,ISNUMBER(MID(A71,ROW(INDIRECT("1:"&amp;LEN(A71))),1)*1),0),9),"")</f>
        <v/>
      </c>
      <c r="C71" s="100" t="str">
        <v/>
      </c>
      <c r="D71" s="100" t="str">
        <v/>
      </c>
      <c r="E71" s="100" t="str">
        <v/>
      </c>
      <c r="F71" s="91"/>
      <c r="G71" s="433"/>
      <c r="H71" s="434"/>
      <c r="I71" s="429"/>
      <c r="J71" s="430"/>
      <c r="K71" s="114"/>
      <c r="L71" s="114"/>
    </row>
    <row r="72" spans="1:13" ht="15" customHeight="1">
      <c r="A72" s="121" t="str">
        <v/>
      </c>
      <c r="B72" s="100" t="str">
        <f t="array" aca="1" ref="B72" ca="1">IFERROR(MID(A72,MATCH(TRUE,ISNUMBER(MID(A72,ROW(INDIRECT("1:"&amp;LEN(A72))),1)*1),0),9),"")</f>
        <v/>
      </c>
      <c r="C72" s="100" t="str">
        <v/>
      </c>
      <c r="D72" s="100" t="str">
        <v/>
      </c>
      <c r="E72" s="100" t="str">
        <v/>
      </c>
      <c r="F72" s="91"/>
      <c r="G72" s="433"/>
      <c r="H72" s="434"/>
      <c r="I72" s="429"/>
      <c r="J72" s="430"/>
      <c r="K72" s="114"/>
      <c r="L72" s="114"/>
    </row>
    <row r="73" spans="1:13" ht="15.75" customHeight="1">
      <c r="A73" s="482" t="str">
        <f>IF(AND(A27&lt;&gt;"",L23=G73,G73+K73-L73=0),"","НЕ ЗАПОЛНЕНО")</f>
        <v/>
      </c>
      <c r="B73" s="484" t="str">
        <f>IF(OR(I77="НЕ ВЕРНО",A73="НЕ ЗАПОЛНЕНО",A1="НЕ ПЕЧАТАЕТЬСЯ",A3="НЕ ПРЕДСТАВЛЯЕТЬСЯ"),"НЕТ ПОДПИСИ","")</f>
        <v>НЕТ ПОДПИСИ</v>
      </c>
      <c r="C73" s="359"/>
      <c r="D73" s="435" t="s">
        <v>43</v>
      </c>
      <c r="E73" s="309"/>
      <c r="F73" s="310"/>
      <c r="G73" s="431">
        <f>SUM(G27:H72)</f>
        <v>0</v>
      </c>
      <c r="H73" s="432"/>
      <c r="I73" s="431">
        <f>SUM(I27:J72)</f>
        <v>0</v>
      </c>
      <c r="J73" s="432"/>
      <c r="K73" s="90">
        <f>SUM(K27:K72)</f>
        <v>0</v>
      </c>
      <c r="L73" s="90">
        <f>SUM(L27:L72)</f>
        <v>0</v>
      </c>
    </row>
    <row r="74" spans="1:13" ht="15.75" customHeight="1" thickBot="1">
      <c r="A74" s="483"/>
      <c r="B74" s="243"/>
      <c r="C74" s="243"/>
      <c r="D74" s="450" t="str">
        <f>IFERROR(INDEX(учреждения!$Q$16:$Q$66,MATCH(ТИТУЛ!$CO$18,учреждения!$E$16:$E$66,0)),"")</f>
        <v>Габдулин Шамиль Раульевич</v>
      </c>
      <c r="E74" s="450"/>
      <c r="F74" s="450"/>
      <c r="G74" s="455" t="str">
        <f>ТИТУЛ!DE1</f>
        <v>показатели 14.01.2019</v>
      </c>
      <c r="H74" s="456"/>
      <c r="I74" s="456"/>
      <c r="J74" s="456"/>
      <c r="K74" s="456"/>
      <c r="L74" s="456"/>
      <c r="M74" s="113"/>
    </row>
    <row r="75" spans="1:13" ht="15" customHeight="1">
      <c r="A75" s="101" t="str">
        <f>INDEX(учреждения!P16:P66,MATCH(ТИТУЛ!CO18,учреждения!E16:E66,0))</f>
        <v>Директор</v>
      </c>
      <c r="B75" s="485"/>
      <c r="C75" s="485"/>
      <c r="D75" s="450"/>
      <c r="E75" s="450"/>
      <c r="F75" s="450"/>
      <c r="G75" s="440" t="s">
        <v>418</v>
      </c>
      <c r="H75" s="441"/>
      <c r="I75" s="441"/>
      <c r="J75" s="441"/>
      <c r="K75" s="441"/>
      <c r="L75" s="442"/>
    </row>
    <row r="76" spans="1:13" ht="15" customHeight="1">
      <c r="B76" s="436" t="s">
        <v>29</v>
      </c>
      <c r="C76" s="437"/>
      <c r="D76" s="450"/>
      <c r="E76" s="450"/>
      <c r="F76" s="450"/>
      <c r="G76" s="443"/>
      <c r="H76" s="444"/>
      <c r="I76" s="444"/>
      <c r="J76" s="444"/>
      <c r="K76" s="444"/>
      <c r="L76" s="445"/>
    </row>
    <row r="77" spans="1:13" ht="15" customHeight="1">
      <c r="A77" s="101" t="str">
        <f>CONCATENATE(ТИТУЛ!$AN$15," ",ТИТУЛ!$AU$15," ",ТИТУЛ!$BJ$15,ТИТУЛ!$BN$15,ТИТУЛ!$BQ$15,"                            М. П.")</f>
        <v>14 января 2019 г.                            М. П.</v>
      </c>
      <c r="B77" s="374" t="str">
        <f>B73</f>
        <v>НЕТ ПОДПИСИ</v>
      </c>
      <c r="C77" s="425"/>
      <c r="G77" s="446" t="s">
        <v>419</v>
      </c>
      <c r="H77" s="447"/>
      <c r="I77" s="451" t="str">
        <f>IF(AND($L$23+$K$73=$L$73,$K$73='1 ГОД'!$E$28),"","НЕ ВЕРНО")</f>
        <v/>
      </c>
      <c r="J77" s="451"/>
      <c r="K77" s="451"/>
      <c r="L77" s="452"/>
    </row>
    <row r="78" spans="1:13">
      <c r="B78" s="425"/>
      <c r="C78" s="425"/>
      <c r="D78" s="438" t="str">
        <f>IFERROR(INDEX(учреждения!$S$16:$S$66,MATCH(ТИТУЛ!$CO$18,учреждения!$E$16:$E$66,0)),"")</f>
        <v>Артемьева Елизавета Михайловна</v>
      </c>
      <c r="E78" s="438"/>
      <c r="F78" s="438"/>
      <c r="G78" s="446"/>
      <c r="H78" s="447"/>
      <c r="I78" s="453"/>
      <c r="J78" s="453"/>
      <c r="K78" s="453"/>
      <c r="L78" s="454"/>
      <c r="M78" s="113"/>
    </row>
    <row r="79" spans="1:13" ht="15" customHeight="1">
      <c r="A79" s="101" t="str">
        <f>IFERROR(INDEX(учреждения!$R$16:$R$66,MATCH(ТИТУЛ!$CO$18,учреждения!$E$16:$E$66,0)),"")</f>
        <v>Главный бухгалтер</v>
      </c>
      <c r="B79" s="426"/>
      <c r="C79" s="426"/>
      <c r="D79" s="438"/>
      <c r="E79" s="438"/>
      <c r="F79" s="438"/>
      <c r="G79" s="106"/>
      <c r="H79" s="94"/>
      <c r="I79" s="107" t="s">
        <v>45</v>
      </c>
      <c r="J79" s="107" t="s">
        <v>29</v>
      </c>
      <c r="K79" s="448" t="s">
        <v>44</v>
      </c>
      <c r="L79" s="108" t="s">
        <v>46</v>
      </c>
    </row>
    <row r="80" spans="1:13" ht="15" thickBot="1">
      <c r="B80" s="436" t="s">
        <v>29</v>
      </c>
      <c r="C80" s="437"/>
      <c r="D80" s="438"/>
      <c r="E80" s="438"/>
      <c r="F80" s="438"/>
      <c r="G80" s="109" t="str">
        <f>CONCATENATE(ТИТУЛ!$AN$15," ",ТИТУЛ!$AU$15," ",ТИТУЛ!$BJ$15,ТИТУЛ!$BN$15,ТИТУЛ!$BQ$15,)</f>
        <v>14 января 2019 г.</v>
      </c>
      <c r="H80" s="110"/>
      <c r="I80" s="110"/>
      <c r="J80" s="110"/>
      <c r="K80" s="449"/>
      <c r="L80" s="111"/>
    </row>
  </sheetData>
  <sheetProtection password="E80F" sheet="1" objects="1" scenarios="1" formatCells="0" formatColumns="0" formatRows="0" insertColumns="0" insertRows="0" insertHyperlinks="0" deleteColumns="0" deleteRows="0" sort="0" autoFilter="0" pivotTables="0"/>
  <mergeCells count="144">
    <mergeCell ref="A3:F6"/>
    <mergeCell ref="A1:F2"/>
    <mergeCell ref="A73:A74"/>
    <mergeCell ref="B73:C75"/>
    <mergeCell ref="G4:L4"/>
    <mergeCell ref="G2:L2"/>
    <mergeCell ref="K6:L6"/>
    <mergeCell ref="L14:L16"/>
    <mergeCell ref="A11:J11"/>
    <mergeCell ref="A12:A13"/>
    <mergeCell ref="G1:L1"/>
    <mergeCell ref="D25:D26"/>
    <mergeCell ref="E25:E26"/>
    <mergeCell ref="K7:L7"/>
    <mergeCell ref="G3:L3"/>
    <mergeCell ref="G5:L5"/>
    <mergeCell ref="I7:J7"/>
    <mergeCell ref="A10:K10"/>
    <mergeCell ref="B12:J13"/>
    <mergeCell ref="B22:G22"/>
    <mergeCell ref="B23:G23"/>
    <mergeCell ref="D18:J18"/>
    <mergeCell ref="D19:J20"/>
    <mergeCell ref="D15:G15"/>
    <mergeCell ref="B17:J17"/>
    <mergeCell ref="A9:K9"/>
    <mergeCell ref="K24:L25"/>
    <mergeCell ref="A24:A26"/>
    <mergeCell ref="B24:B26"/>
    <mergeCell ref="L19:L20"/>
    <mergeCell ref="K19:K20"/>
    <mergeCell ref="A19:B20"/>
    <mergeCell ref="F24:F26"/>
    <mergeCell ref="C24:E24"/>
    <mergeCell ref="C25:C26"/>
    <mergeCell ref="G24:H26"/>
    <mergeCell ref="I24:J26"/>
    <mergeCell ref="G27:H27"/>
    <mergeCell ref="G28:H28"/>
    <mergeCell ref="G29:H29"/>
    <mergeCell ref="G30:H30"/>
    <mergeCell ref="G31:H31"/>
    <mergeCell ref="B76:C76"/>
    <mergeCell ref="B80:C80"/>
    <mergeCell ref="A18:B18"/>
    <mergeCell ref="G75:L76"/>
    <mergeCell ref="G77:H78"/>
    <mergeCell ref="K79:K80"/>
    <mergeCell ref="D74:F76"/>
    <mergeCell ref="D78:F80"/>
    <mergeCell ref="I77:L78"/>
    <mergeCell ref="G74:L74"/>
    <mergeCell ref="G37:H37"/>
    <mergeCell ref="G38:H38"/>
    <mergeCell ref="G39:H39"/>
    <mergeCell ref="G40:H40"/>
    <mergeCell ref="G41:H41"/>
    <mergeCell ref="G32:H32"/>
    <mergeCell ref="G33:H33"/>
    <mergeCell ref="G34:H34"/>
    <mergeCell ref="G35:H35"/>
    <mergeCell ref="G36:H36"/>
    <mergeCell ref="G47:H47"/>
    <mergeCell ref="G48:H48"/>
    <mergeCell ref="G49:H49"/>
    <mergeCell ref="G50:H50"/>
    <mergeCell ref="G51:H51"/>
    <mergeCell ref="G42:H42"/>
    <mergeCell ref="G43:H43"/>
    <mergeCell ref="G44:H44"/>
    <mergeCell ref="G45:H45"/>
    <mergeCell ref="G46:H46"/>
    <mergeCell ref="G66:H66"/>
    <mergeCell ref="G57:H57"/>
    <mergeCell ref="G58:H58"/>
    <mergeCell ref="G59:H59"/>
    <mergeCell ref="G60:H60"/>
    <mergeCell ref="G61:H61"/>
    <mergeCell ref="G52:H52"/>
    <mergeCell ref="G53:H53"/>
    <mergeCell ref="G54:H54"/>
    <mergeCell ref="G55:H55"/>
    <mergeCell ref="G56:H56"/>
    <mergeCell ref="G72:H72"/>
    <mergeCell ref="G73:H73"/>
    <mergeCell ref="D73:F73"/>
    <mergeCell ref="I27:J27"/>
    <mergeCell ref="I28:J28"/>
    <mergeCell ref="I29:J29"/>
    <mergeCell ref="I30:J30"/>
    <mergeCell ref="I31:J31"/>
    <mergeCell ref="I32:J32"/>
    <mergeCell ref="I33:J33"/>
    <mergeCell ref="I34:J34"/>
    <mergeCell ref="I35:J35"/>
    <mergeCell ref="I36:J36"/>
    <mergeCell ref="I37:J37"/>
    <mergeCell ref="I38:J38"/>
    <mergeCell ref="G67:H67"/>
    <mergeCell ref="G68:H68"/>
    <mergeCell ref="G69:H69"/>
    <mergeCell ref="G70:H70"/>
    <mergeCell ref="G71:H71"/>
    <mergeCell ref="G62:H62"/>
    <mergeCell ref="G63:H63"/>
    <mergeCell ref="G64:H64"/>
    <mergeCell ref="G65:H65"/>
    <mergeCell ref="I51:J51"/>
    <mergeCell ref="I52:J52"/>
    <mergeCell ref="I53:J53"/>
    <mergeCell ref="I44:J44"/>
    <mergeCell ref="I45:J45"/>
    <mergeCell ref="I46:J46"/>
    <mergeCell ref="I47:J47"/>
    <mergeCell ref="I48:J48"/>
    <mergeCell ref="I39:J39"/>
    <mergeCell ref="I40:J40"/>
    <mergeCell ref="I41:J41"/>
    <mergeCell ref="I42:J42"/>
    <mergeCell ref="I43:J43"/>
    <mergeCell ref="B77:C79"/>
    <mergeCell ref="G6:J6"/>
    <mergeCell ref="I69:J69"/>
    <mergeCell ref="I70:J70"/>
    <mergeCell ref="I71:J71"/>
    <mergeCell ref="I72:J72"/>
    <mergeCell ref="I73:J73"/>
    <mergeCell ref="I64:J64"/>
    <mergeCell ref="I65:J65"/>
    <mergeCell ref="I66:J66"/>
    <mergeCell ref="I67:J67"/>
    <mergeCell ref="I68:J68"/>
    <mergeCell ref="I59:J59"/>
    <mergeCell ref="I60:J60"/>
    <mergeCell ref="I61:J61"/>
    <mergeCell ref="I62:J62"/>
    <mergeCell ref="I63:J63"/>
    <mergeCell ref="I54:J54"/>
    <mergeCell ref="I55:J55"/>
    <mergeCell ref="I56:J56"/>
    <mergeCell ref="I57:J57"/>
    <mergeCell ref="I58:J58"/>
    <mergeCell ref="I49:J49"/>
    <mergeCell ref="I50:J50"/>
  </mergeCells>
  <dataValidations disablePrompts="1" count="3">
    <dataValidation type="custom" allowBlank="1" showInputMessage="1" showErrorMessage="1" error="УКАЗЫВАЮТЬСЯ ВЫПЛАТЫ" prompt="ВЫПЛАТЫ ЦЕЛЕВЫЕ СУБСИДИЙ ТЕКУЩЕГО ГОДА" sqref="L27:L72">
      <formula1>AND((INDEX($E$27:$E$54,MATCH(E27,$E$27:$E$54,0)))&lt;&gt;180,(INDEX($E$27:$E$54,MATCH(E27,$E$27:$E$54,0)))&lt;&gt;510)</formula1>
    </dataValidation>
    <dataValidation type="custom" allowBlank="1" showInputMessage="1" showErrorMessage="1" error="УКАЗЫВАЮТЬСЯ ПОСТУПЛЕНИЯ" prompt="ПОСТУПЛЕНИЯ ЦЕЛЕВЫЕ СУБСИДИЙ ТЕКУЩЕГО ГОДА" sqref="K27:K72">
      <formula1>AND((INDEX($E$27:$E$54,MATCH(E27,$E$27:$E$54,0)))=183)</formula1>
    </dataValidation>
    <dataValidation type="custom" allowBlank="1" showInputMessage="1" showErrorMessage="1" error="НЕ ОСТАТОК ЦЕЛЕВЫХ СУБСИДИЙ НА НАЧАЛО ГОДА" prompt="ОСТАТОК ЦЕЛЕВЫХ СУБСИДИЙ НА НАЧАЛО ГОДА" sqref="G27:G72">
      <formula1>D27=510</formula1>
    </dataValidation>
  </dataValidations>
  <printOptions horizontalCentered="1" verticalCentered="1"/>
  <pageMargins left="0.39370078740157483" right="0.39370078740157483" top="0.78740157480314965" bottom="0" header="0" footer="0"/>
  <pageSetup paperSize="9" firstPageNumber="41" orientation="landscape" useFirstPageNumber="1" r:id="rId1"/>
  <headerFooter>
    <oddFooter>&amp;L&amp;T &amp;D&amp;R&amp;P из 43</oddFooter>
  </headerFooter>
  <rowBreaks count="2" manualBreakCount="2">
    <brk id="32" max="11" man="1"/>
    <brk id="59" max="11" man="1"/>
  </rowBreaks>
</worksheet>
</file>

<file path=xl/worksheets/sheet9.xml><?xml version="1.0" encoding="utf-8"?>
<worksheet xmlns="http://schemas.openxmlformats.org/spreadsheetml/2006/main" xmlns:r="http://schemas.openxmlformats.org/officeDocument/2006/relationships">
  <sheetPr codeName="Лист11">
    <tabColor rgb="FF00B0F0"/>
  </sheetPr>
  <dimension ref="A1:L124"/>
  <sheetViews>
    <sheetView view="pageBreakPreview" zoomScaleNormal="100" zoomScaleSheetLayoutView="100" workbookViewId="0">
      <pane xSplit="1" ySplit="6" topLeftCell="B82" activePane="bottomRight" state="frozen"/>
      <selection pane="topRight" activeCell="B1" sqref="B1"/>
      <selection pane="bottomLeft" activeCell="A7" sqref="A7"/>
      <selection pane="bottomRight" activeCell="K93" sqref="K93"/>
    </sheetView>
  </sheetViews>
  <sheetFormatPr defaultColWidth="9.109375" defaultRowHeight="14.4"/>
  <cols>
    <col min="1" max="1" width="3" style="124" customWidth="1"/>
    <col min="2" max="2" width="35" style="124" customWidth="1"/>
    <col min="3" max="3" width="9.109375" style="124" customWidth="1"/>
    <col min="4" max="4" width="13.88671875" style="124" customWidth="1"/>
    <col min="5" max="5" width="13.33203125" style="124" customWidth="1"/>
    <col min="6" max="6" width="12.6640625" style="124" customWidth="1"/>
    <col min="7" max="7" width="13.109375" style="124" customWidth="1"/>
    <col min="8" max="8" width="10.88671875" style="124" customWidth="1"/>
    <col min="9" max="9" width="9.109375" style="124"/>
    <col min="10" max="10" width="15.5546875" style="124" customWidth="1"/>
    <col min="11" max="11" width="15.109375" style="124" bestFit="1" customWidth="1"/>
    <col min="12" max="16384" width="9.109375" style="124"/>
  </cols>
  <sheetData>
    <row r="1" spans="1:11" ht="34.5" customHeight="1">
      <c r="A1" s="509" t="s">
        <v>677</v>
      </c>
      <c r="B1" s="510"/>
      <c r="C1" s="510"/>
      <c r="D1" s="510"/>
      <c r="E1" s="510"/>
      <c r="F1" s="510"/>
      <c r="G1" s="510"/>
      <c r="H1" s="510"/>
      <c r="I1" s="510"/>
      <c r="J1" s="510"/>
      <c r="K1" s="183"/>
    </row>
    <row r="2" spans="1:11" ht="15.6">
      <c r="A2" s="513" t="s">
        <v>625</v>
      </c>
      <c r="B2" s="514"/>
      <c r="C2" s="515"/>
      <c r="D2" s="515"/>
      <c r="E2" s="515"/>
      <c r="F2" s="515"/>
      <c r="G2" s="515"/>
      <c r="H2" s="515"/>
      <c r="I2" s="515"/>
      <c r="J2" s="515"/>
      <c r="K2" s="183"/>
    </row>
    <row r="3" spans="1:11" ht="15.6">
      <c r="A3" s="513" t="s">
        <v>626</v>
      </c>
      <c r="B3" s="514"/>
      <c r="C3" s="515"/>
      <c r="D3" s="515"/>
      <c r="E3" s="515"/>
      <c r="F3" s="515"/>
      <c r="G3" s="515"/>
      <c r="H3" s="515"/>
      <c r="I3" s="515"/>
      <c r="J3" s="515"/>
      <c r="K3" s="183"/>
    </row>
    <row r="4" spans="1:11" ht="30" customHeight="1">
      <c r="A4" s="511" t="s">
        <v>627</v>
      </c>
      <c r="B4" s="511" t="s">
        <v>628</v>
      </c>
      <c r="C4" s="511" t="s">
        <v>629</v>
      </c>
      <c r="D4" s="511" t="s">
        <v>669</v>
      </c>
      <c r="E4" s="512"/>
      <c r="F4" s="512"/>
      <c r="G4" s="512"/>
      <c r="H4" s="511" t="s">
        <v>630</v>
      </c>
      <c r="I4" s="511" t="s">
        <v>631</v>
      </c>
      <c r="J4" s="511" t="s">
        <v>632</v>
      </c>
      <c r="K4" s="183"/>
    </row>
    <row r="5" spans="1:11">
      <c r="A5" s="364"/>
      <c r="B5" s="364"/>
      <c r="C5" s="364"/>
      <c r="D5" s="511" t="s">
        <v>2</v>
      </c>
      <c r="E5" s="511" t="s">
        <v>633</v>
      </c>
      <c r="F5" s="511" t="s">
        <v>634</v>
      </c>
      <c r="G5" s="511" t="s">
        <v>635</v>
      </c>
      <c r="H5" s="512"/>
      <c r="I5" s="512"/>
      <c r="J5" s="364"/>
      <c r="K5" s="183"/>
    </row>
    <row r="6" spans="1:11" ht="27.75" customHeight="1">
      <c r="A6" s="364"/>
      <c r="B6" s="364"/>
      <c r="C6" s="364"/>
      <c r="D6" s="364"/>
      <c r="E6" s="512"/>
      <c r="F6" s="364"/>
      <c r="G6" s="364"/>
      <c r="H6" s="512"/>
      <c r="I6" s="512"/>
      <c r="J6" s="364"/>
      <c r="K6" s="183" t="e">
        <f>IF(AND(K30="НЕ ЗАПОЛНЕНО",K61="НЕТ ЗАПОЛНЕНО",K92="НЕ ЗАПОЛНЕНО",K29="НЕ ВЕРНО",K60="НЕ ВЕРНО",K91="НЕ ВЕРНО",),"","НЕТ ПОДПИСИ")</f>
        <v>#REF!</v>
      </c>
    </row>
    <row r="7" spans="1:11">
      <c r="A7" s="131">
        <v>1</v>
      </c>
      <c r="B7" s="125"/>
      <c r="C7" s="127"/>
      <c r="D7" s="187">
        <f>SUM(E7:G7)</f>
        <v>0</v>
      </c>
      <c r="E7" s="186"/>
      <c r="F7" s="184"/>
      <c r="G7" s="184"/>
      <c r="H7" s="129"/>
      <c r="I7" s="129"/>
      <c r="J7" s="134">
        <f>C7*D7*(1+H7/100)*I7*12</f>
        <v>0</v>
      </c>
    </row>
    <row r="8" spans="1:11">
      <c r="A8" s="132">
        <f>A7+1</f>
        <v>2</v>
      </c>
      <c r="B8" s="126"/>
      <c r="C8" s="128"/>
      <c r="D8" s="187">
        <f t="shared" ref="D8:D30" si="0">SUM(E8:G8)</f>
        <v>0</v>
      </c>
      <c r="E8" s="184"/>
      <c r="F8" s="184"/>
      <c r="G8" s="184"/>
      <c r="H8" s="130"/>
      <c r="I8" s="130"/>
      <c r="J8" s="134">
        <f t="shared" ref="J8:J30" si="1">C8*D8*(1+H8/100)*I8*12</f>
        <v>0</v>
      </c>
      <c r="K8" s="183"/>
    </row>
    <row r="9" spans="1:11">
      <c r="A9" s="132">
        <f t="shared" ref="A9:A61" si="2">A8+1</f>
        <v>3</v>
      </c>
      <c r="B9" s="126"/>
      <c r="C9" s="128"/>
      <c r="D9" s="187">
        <f t="shared" si="0"/>
        <v>0</v>
      </c>
      <c r="E9" s="184"/>
      <c r="F9" s="184"/>
      <c r="G9" s="184"/>
      <c r="H9" s="130"/>
      <c r="I9" s="130"/>
      <c r="J9" s="134">
        <f t="shared" si="1"/>
        <v>0</v>
      </c>
      <c r="K9" s="183"/>
    </row>
    <row r="10" spans="1:11">
      <c r="A10" s="132">
        <f t="shared" si="2"/>
        <v>4</v>
      </c>
      <c r="B10" s="126"/>
      <c r="C10" s="128"/>
      <c r="D10" s="187">
        <f t="shared" si="0"/>
        <v>0</v>
      </c>
      <c r="E10" s="184"/>
      <c r="F10" s="184"/>
      <c r="G10" s="184"/>
      <c r="H10" s="130"/>
      <c r="I10" s="130"/>
      <c r="J10" s="134">
        <f t="shared" si="1"/>
        <v>0</v>
      </c>
      <c r="K10" s="183"/>
    </row>
    <row r="11" spans="1:11">
      <c r="A11" s="132">
        <f t="shared" si="2"/>
        <v>5</v>
      </c>
      <c r="B11" s="126"/>
      <c r="C11" s="128"/>
      <c r="D11" s="187">
        <f t="shared" si="0"/>
        <v>0</v>
      </c>
      <c r="E11" s="184"/>
      <c r="F11" s="184"/>
      <c r="G11" s="184"/>
      <c r="H11" s="130"/>
      <c r="I11" s="130"/>
      <c r="J11" s="134">
        <f t="shared" si="1"/>
        <v>0</v>
      </c>
      <c r="K11" s="183"/>
    </row>
    <row r="12" spans="1:11">
      <c r="A12" s="132">
        <f t="shared" si="2"/>
        <v>6</v>
      </c>
      <c r="B12" s="126"/>
      <c r="C12" s="128"/>
      <c r="D12" s="187">
        <f t="shared" si="0"/>
        <v>0</v>
      </c>
      <c r="E12" s="184"/>
      <c r="F12" s="184"/>
      <c r="G12" s="184"/>
      <c r="H12" s="130"/>
      <c r="I12" s="130"/>
      <c r="J12" s="134">
        <f t="shared" si="1"/>
        <v>0</v>
      </c>
      <c r="K12" s="183"/>
    </row>
    <row r="13" spans="1:11">
      <c r="A13" s="132">
        <f t="shared" si="2"/>
        <v>7</v>
      </c>
      <c r="B13" s="126"/>
      <c r="C13" s="128"/>
      <c r="D13" s="187">
        <f t="shared" si="0"/>
        <v>0</v>
      </c>
      <c r="E13" s="184"/>
      <c r="F13" s="184"/>
      <c r="G13" s="184"/>
      <c r="H13" s="130"/>
      <c r="I13" s="130"/>
      <c r="J13" s="134">
        <f t="shared" si="1"/>
        <v>0</v>
      </c>
      <c r="K13" s="183"/>
    </row>
    <row r="14" spans="1:11">
      <c r="A14" s="132">
        <f t="shared" si="2"/>
        <v>8</v>
      </c>
      <c r="B14" s="126"/>
      <c r="C14" s="128"/>
      <c r="D14" s="187">
        <f t="shared" si="0"/>
        <v>0</v>
      </c>
      <c r="E14" s="184"/>
      <c r="F14" s="184"/>
      <c r="G14" s="184"/>
      <c r="H14" s="130"/>
      <c r="I14" s="130"/>
      <c r="J14" s="134">
        <f t="shared" si="1"/>
        <v>0</v>
      </c>
      <c r="K14" s="183"/>
    </row>
    <row r="15" spans="1:11">
      <c r="A15" s="132">
        <f t="shared" si="2"/>
        <v>9</v>
      </c>
      <c r="B15" s="126"/>
      <c r="C15" s="128"/>
      <c r="D15" s="187">
        <f t="shared" si="0"/>
        <v>0</v>
      </c>
      <c r="E15" s="184"/>
      <c r="F15" s="184"/>
      <c r="G15" s="184"/>
      <c r="H15" s="130"/>
      <c r="I15" s="130"/>
      <c r="J15" s="134">
        <f t="shared" si="1"/>
        <v>0</v>
      </c>
      <c r="K15" s="183"/>
    </row>
    <row r="16" spans="1:11">
      <c r="A16" s="132">
        <f t="shared" si="2"/>
        <v>10</v>
      </c>
      <c r="B16" s="126"/>
      <c r="C16" s="128"/>
      <c r="D16" s="187">
        <f t="shared" si="0"/>
        <v>0</v>
      </c>
      <c r="E16" s="184"/>
      <c r="F16" s="184"/>
      <c r="G16" s="184"/>
      <c r="H16" s="130"/>
      <c r="I16" s="130"/>
      <c r="J16" s="134">
        <f t="shared" si="1"/>
        <v>0</v>
      </c>
      <c r="K16" s="183"/>
    </row>
    <row r="17" spans="1:11">
      <c r="A17" s="132">
        <f t="shared" si="2"/>
        <v>11</v>
      </c>
      <c r="B17" s="126"/>
      <c r="C17" s="128"/>
      <c r="D17" s="187">
        <f t="shared" si="0"/>
        <v>0</v>
      </c>
      <c r="E17" s="184"/>
      <c r="F17" s="184"/>
      <c r="G17" s="184"/>
      <c r="H17" s="130"/>
      <c r="I17" s="130"/>
      <c r="J17" s="134">
        <f t="shared" si="1"/>
        <v>0</v>
      </c>
      <c r="K17" s="183"/>
    </row>
    <row r="18" spans="1:11">
      <c r="A18" s="132">
        <f t="shared" si="2"/>
        <v>12</v>
      </c>
      <c r="B18" s="126"/>
      <c r="C18" s="128"/>
      <c r="D18" s="187">
        <f t="shared" si="0"/>
        <v>0</v>
      </c>
      <c r="E18" s="184"/>
      <c r="F18" s="184"/>
      <c r="G18" s="184"/>
      <c r="H18" s="130"/>
      <c r="I18" s="130"/>
      <c r="J18" s="134">
        <f t="shared" si="1"/>
        <v>0</v>
      </c>
      <c r="K18" s="183"/>
    </row>
    <row r="19" spans="1:11">
      <c r="A19" s="132">
        <f t="shared" si="2"/>
        <v>13</v>
      </c>
      <c r="B19" s="126"/>
      <c r="C19" s="128"/>
      <c r="D19" s="187">
        <f t="shared" si="0"/>
        <v>0</v>
      </c>
      <c r="E19" s="184"/>
      <c r="F19" s="184"/>
      <c r="G19" s="184"/>
      <c r="H19" s="130"/>
      <c r="I19" s="130"/>
      <c r="J19" s="134">
        <f t="shared" si="1"/>
        <v>0</v>
      </c>
      <c r="K19" s="183"/>
    </row>
    <row r="20" spans="1:11">
      <c r="A20" s="132">
        <f t="shared" si="2"/>
        <v>14</v>
      </c>
      <c r="B20" s="126"/>
      <c r="C20" s="128"/>
      <c r="D20" s="187">
        <f t="shared" si="0"/>
        <v>0</v>
      </c>
      <c r="E20" s="184"/>
      <c r="F20" s="184"/>
      <c r="G20" s="184"/>
      <c r="H20" s="130"/>
      <c r="I20" s="130"/>
      <c r="J20" s="134">
        <f t="shared" si="1"/>
        <v>0</v>
      </c>
      <c r="K20" s="183"/>
    </row>
    <row r="21" spans="1:11">
      <c r="A21" s="132">
        <f t="shared" si="2"/>
        <v>15</v>
      </c>
      <c r="B21" s="126"/>
      <c r="C21" s="128"/>
      <c r="D21" s="187">
        <f t="shared" si="0"/>
        <v>0</v>
      </c>
      <c r="E21" s="184"/>
      <c r="F21" s="184"/>
      <c r="G21" s="184"/>
      <c r="H21" s="130"/>
      <c r="I21" s="130"/>
      <c r="J21" s="134">
        <f t="shared" si="1"/>
        <v>0</v>
      </c>
      <c r="K21" s="183"/>
    </row>
    <row r="22" spans="1:11">
      <c r="A22" s="132">
        <f t="shared" si="2"/>
        <v>16</v>
      </c>
      <c r="B22" s="126"/>
      <c r="C22" s="128"/>
      <c r="D22" s="187">
        <f t="shared" si="0"/>
        <v>0</v>
      </c>
      <c r="E22" s="184"/>
      <c r="F22" s="184"/>
      <c r="G22" s="184"/>
      <c r="H22" s="130"/>
      <c r="I22" s="130"/>
      <c r="J22" s="134">
        <f t="shared" si="1"/>
        <v>0</v>
      </c>
      <c r="K22" s="183"/>
    </row>
    <row r="23" spans="1:11">
      <c r="A23" s="132">
        <f t="shared" si="2"/>
        <v>17</v>
      </c>
      <c r="B23" s="126"/>
      <c r="C23" s="128"/>
      <c r="D23" s="187">
        <f t="shared" si="0"/>
        <v>0</v>
      </c>
      <c r="E23" s="184"/>
      <c r="F23" s="184"/>
      <c r="G23" s="184"/>
      <c r="H23" s="130"/>
      <c r="I23" s="130"/>
      <c r="J23" s="134">
        <f t="shared" si="1"/>
        <v>0</v>
      </c>
      <c r="K23" s="183"/>
    </row>
    <row r="24" spans="1:11">
      <c r="A24" s="132">
        <f t="shared" si="2"/>
        <v>18</v>
      </c>
      <c r="B24" s="126"/>
      <c r="C24" s="128"/>
      <c r="D24" s="187">
        <f t="shared" si="0"/>
        <v>0</v>
      </c>
      <c r="E24" s="184"/>
      <c r="F24" s="184"/>
      <c r="G24" s="184"/>
      <c r="H24" s="130"/>
      <c r="I24" s="130"/>
      <c r="J24" s="134">
        <f t="shared" si="1"/>
        <v>0</v>
      </c>
      <c r="K24" s="183"/>
    </row>
    <row r="25" spans="1:11">
      <c r="A25" s="132">
        <f t="shared" si="2"/>
        <v>19</v>
      </c>
      <c r="B25" s="126"/>
      <c r="C25" s="128"/>
      <c r="D25" s="187">
        <f t="shared" si="0"/>
        <v>0</v>
      </c>
      <c r="E25" s="184"/>
      <c r="F25" s="184"/>
      <c r="G25" s="184"/>
      <c r="H25" s="130"/>
      <c r="I25" s="130"/>
      <c r="J25" s="134">
        <f t="shared" si="1"/>
        <v>0</v>
      </c>
      <c r="K25" s="183"/>
    </row>
    <row r="26" spans="1:11">
      <c r="A26" s="132">
        <f t="shared" si="2"/>
        <v>20</v>
      </c>
      <c r="B26" s="126"/>
      <c r="C26" s="128"/>
      <c r="D26" s="187">
        <f t="shared" si="0"/>
        <v>0</v>
      </c>
      <c r="E26" s="184"/>
      <c r="F26" s="184"/>
      <c r="G26" s="184"/>
      <c r="H26" s="130"/>
      <c r="I26" s="130"/>
      <c r="J26" s="134">
        <f t="shared" si="1"/>
        <v>0</v>
      </c>
      <c r="K26" s="183"/>
    </row>
    <row r="27" spans="1:11">
      <c r="A27" s="132">
        <f t="shared" si="2"/>
        <v>21</v>
      </c>
      <c r="B27" s="126"/>
      <c r="C27" s="128"/>
      <c r="D27" s="187">
        <f t="shared" si="0"/>
        <v>0</v>
      </c>
      <c r="E27" s="184"/>
      <c r="F27" s="184"/>
      <c r="G27" s="184"/>
      <c r="H27" s="130"/>
      <c r="I27" s="130"/>
      <c r="J27" s="134">
        <f t="shared" si="1"/>
        <v>0</v>
      </c>
      <c r="K27" s="183"/>
    </row>
    <row r="28" spans="1:11">
      <c r="A28" s="132">
        <f t="shared" si="2"/>
        <v>22</v>
      </c>
      <c r="B28" s="126"/>
      <c r="C28" s="128"/>
      <c r="D28" s="187">
        <f t="shared" si="0"/>
        <v>0</v>
      </c>
      <c r="E28" s="184"/>
      <c r="F28" s="184"/>
      <c r="G28" s="184"/>
      <c r="H28" s="130"/>
      <c r="I28" s="130"/>
      <c r="J28" s="134">
        <f t="shared" si="1"/>
        <v>0</v>
      </c>
      <c r="K28" s="183"/>
    </row>
    <row r="29" spans="1:11">
      <c r="A29" s="132">
        <f t="shared" si="2"/>
        <v>23</v>
      </c>
      <c r="B29" s="126"/>
      <c r="C29" s="128"/>
      <c r="D29" s="187">
        <f t="shared" si="0"/>
        <v>0</v>
      </c>
      <c r="E29" s="184"/>
      <c r="F29" s="184"/>
      <c r="G29" s="184"/>
      <c r="H29" s="130"/>
      <c r="I29" s="130"/>
      <c r="J29" s="134">
        <f t="shared" si="1"/>
        <v>0</v>
      </c>
      <c r="K29" s="183" t="str">
        <f>IF(AND(J31=K31),"","НЕ ВЕРНО")</f>
        <v>НЕ ВЕРНО</v>
      </c>
    </row>
    <row r="30" spans="1:11">
      <c r="A30" s="132">
        <f t="shared" si="2"/>
        <v>24</v>
      </c>
      <c r="B30" s="126"/>
      <c r="C30" s="128"/>
      <c r="D30" s="187">
        <f t="shared" si="0"/>
        <v>0</v>
      </c>
      <c r="E30" s="184"/>
      <c r="F30" s="184"/>
      <c r="G30" s="184"/>
      <c r="H30" s="130"/>
      <c r="I30" s="130"/>
      <c r="J30" s="134">
        <f t="shared" si="1"/>
        <v>0</v>
      </c>
      <c r="K30" s="183" t="str">
        <f>IF(OR(B7="",C31=0,J31=0,D31=0),"НЕ ЗАПОЛНЕНО","")</f>
        <v>НЕ ЗАПОЛНЕНО</v>
      </c>
    </row>
    <row r="31" spans="1:11">
      <c r="A31" s="516" t="s">
        <v>636</v>
      </c>
      <c r="B31" s="517"/>
      <c r="C31" s="133">
        <f>SUM(C7:C30)</f>
        <v>0</v>
      </c>
      <c r="D31" s="134">
        <f>SUM(D7:D30)</f>
        <v>0</v>
      </c>
      <c r="E31" s="132" t="s">
        <v>670</v>
      </c>
      <c r="F31" s="132" t="s">
        <v>670</v>
      </c>
      <c r="G31" s="132" t="s">
        <v>670</v>
      </c>
      <c r="H31" s="132" t="s">
        <v>670</v>
      </c>
      <c r="I31" s="132" t="s">
        <v>670</v>
      </c>
      <c r="J31" s="134">
        <f>SUM(J7:J30)</f>
        <v>0</v>
      </c>
      <c r="K31" s="185">
        <f>'1 ГОД'!$E$41</f>
        <v>28217720</v>
      </c>
    </row>
    <row r="32" spans="1:11" s="158" customFormat="1" ht="31.5" customHeight="1">
      <c r="A32" s="509" t="s">
        <v>678</v>
      </c>
      <c r="B32" s="510"/>
      <c r="C32" s="510"/>
      <c r="D32" s="510"/>
      <c r="E32" s="510"/>
      <c r="F32" s="510"/>
      <c r="G32" s="510"/>
      <c r="H32" s="510"/>
      <c r="I32" s="510"/>
      <c r="J32" s="510"/>
      <c r="K32" s="183"/>
    </row>
    <row r="33" spans="1:11" s="158" customFormat="1" ht="15.6">
      <c r="A33" s="518" t="s">
        <v>625</v>
      </c>
      <c r="B33" s="519"/>
      <c r="C33" s="519">
        <f>C2</f>
        <v>0</v>
      </c>
      <c r="D33" s="519"/>
      <c r="E33" s="519"/>
      <c r="F33" s="519"/>
      <c r="G33" s="519"/>
      <c r="H33" s="519"/>
      <c r="I33" s="519"/>
      <c r="J33" s="519"/>
      <c r="K33" s="183"/>
    </row>
    <row r="34" spans="1:11" s="158" customFormat="1" ht="15.6">
      <c r="A34" s="518" t="s">
        <v>626</v>
      </c>
      <c r="B34" s="519"/>
      <c r="C34" s="519">
        <f>C3</f>
        <v>0</v>
      </c>
      <c r="D34" s="519"/>
      <c r="E34" s="519"/>
      <c r="F34" s="519"/>
      <c r="G34" s="519"/>
      <c r="H34" s="519"/>
      <c r="I34" s="519"/>
      <c r="J34" s="519"/>
      <c r="K34" s="183"/>
    </row>
    <row r="35" spans="1:11" ht="30.75" customHeight="1">
      <c r="A35" s="511" t="s">
        <v>627</v>
      </c>
      <c r="B35" s="511" t="s">
        <v>628</v>
      </c>
      <c r="C35" s="511" t="s">
        <v>629</v>
      </c>
      <c r="D35" s="511" t="s">
        <v>669</v>
      </c>
      <c r="E35" s="512"/>
      <c r="F35" s="512"/>
      <c r="G35" s="512"/>
      <c r="H35" s="511" t="s">
        <v>630</v>
      </c>
      <c r="I35" s="511" t="s">
        <v>631</v>
      </c>
      <c r="J35" s="511" t="s">
        <v>632</v>
      </c>
      <c r="K35" s="183"/>
    </row>
    <row r="36" spans="1:11">
      <c r="A36" s="364"/>
      <c r="B36" s="364"/>
      <c r="C36" s="364"/>
      <c r="D36" s="511" t="s">
        <v>2</v>
      </c>
      <c r="E36" s="511" t="s">
        <v>633</v>
      </c>
      <c r="F36" s="511" t="s">
        <v>634</v>
      </c>
      <c r="G36" s="511" t="s">
        <v>635</v>
      </c>
      <c r="H36" s="512"/>
      <c r="I36" s="512"/>
      <c r="J36" s="364"/>
      <c r="K36" s="183"/>
    </row>
    <row r="37" spans="1:11" ht="25.5" customHeight="1">
      <c r="A37" s="364"/>
      <c r="B37" s="364"/>
      <c r="C37" s="364"/>
      <c r="D37" s="364"/>
      <c r="E37" s="512"/>
      <c r="F37" s="364"/>
      <c r="G37" s="364"/>
      <c r="H37" s="512"/>
      <c r="I37" s="512"/>
      <c r="J37" s="364"/>
      <c r="K37" s="183"/>
    </row>
    <row r="38" spans="1:11">
      <c r="A38" s="131">
        <v>1</v>
      </c>
      <c r="B38" s="188"/>
      <c r="C38" s="128"/>
      <c r="D38" s="134">
        <f>SUM(E38:G38)</f>
        <v>0</v>
      </c>
      <c r="E38" s="189"/>
      <c r="F38" s="130"/>
      <c r="G38" s="130"/>
      <c r="H38" s="130"/>
      <c r="I38" s="130"/>
      <c r="J38" s="134">
        <f>C38*D38*(1+H38/100)*I38*12</f>
        <v>0</v>
      </c>
    </row>
    <row r="39" spans="1:11">
      <c r="A39" s="132">
        <f>A38+1</f>
        <v>2</v>
      </c>
      <c r="B39" s="126"/>
      <c r="C39" s="128"/>
      <c r="D39" s="134">
        <f t="shared" ref="D39:D61" si="3">SUM(E39:G39)</f>
        <v>0</v>
      </c>
      <c r="E39" s="130"/>
      <c r="F39" s="130"/>
      <c r="G39" s="130"/>
      <c r="H39" s="130"/>
      <c r="I39" s="130"/>
      <c r="J39" s="134">
        <f t="shared" ref="J39:J61" si="4">C39*D39*(1+H39/100)*I39*12</f>
        <v>0</v>
      </c>
      <c r="K39" s="183"/>
    </row>
    <row r="40" spans="1:11">
      <c r="A40" s="132">
        <f t="shared" si="2"/>
        <v>3</v>
      </c>
      <c r="B40" s="126"/>
      <c r="C40" s="128"/>
      <c r="D40" s="134">
        <f t="shared" si="3"/>
        <v>0</v>
      </c>
      <c r="E40" s="130"/>
      <c r="F40" s="130"/>
      <c r="G40" s="130"/>
      <c r="H40" s="130"/>
      <c r="I40" s="130"/>
      <c r="J40" s="134">
        <f t="shared" si="4"/>
        <v>0</v>
      </c>
      <c r="K40" s="183"/>
    </row>
    <row r="41" spans="1:11">
      <c r="A41" s="132">
        <f t="shared" si="2"/>
        <v>4</v>
      </c>
      <c r="B41" s="126"/>
      <c r="C41" s="128"/>
      <c r="D41" s="134">
        <f t="shared" si="3"/>
        <v>0</v>
      </c>
      <c r="E41" s="130"/>
      <c r="F41" s="130"/>
      <c r="G41" s="130"/>
      <c r="H41" s="130"/>
      <c r="I41" s="130"/>
      <c r="J41" s="134">
        <f t="shared" si="4"/>
        <v>0</v>
      </c>
      <c r="K41" s="183"/>
    </row>
    <row r="42" spans="1:11">
      <c r="A42" s="132">
        <f t="shared" si="2"/>
        <v>5</v>
      </c>
      <c r="B42" s="126"/>
      <c r="C42" s="128"/>
      <c r="D42" s="134">
        <f t="shared" si="3"/>
        <v>0</v>
      </c>
      <c r="E42" s="130"/>
      <c r="F42" s="130"/>
      <c r="G42" s="130"/>
      <c r="H42" s="130"/>
      <c r="I42" s="130"/>
      <c r="J42" s="134">
        <f t="shared" si="4"/>
        <v>0</v>
      </c>
      <c r="K42" s="183"/>
    </row>
    <row r="43" spans="1:11">
      <c r="A43" s="132">
        <f t="shared" si="2"/>
        <v>6</v>
      </c>
      <c r="B43" s="126"/>
      <c r="C43" s="128"/>
      <c r="D43" s="134">
        <f t="shared" si="3"/>
        <v>0</v>
      </c>
      <c r="E43" s="130"/>
      <c r="F43" s="130"/>
      <c r="G43" s="130"/>
      <c r="H43" s="130"/>
      <c r="I43" s="130"/>
      <c r="J43" s="134">
        <f t="shared" si="4"/>
        <v>0</v>
      </c>
      <c r="K43" s="183"/>
    </row>
    <row r="44" spans="1:11">
      <c r="A44" s="132">
        <f t="shared" si="2"/>
        <v>7</v>
      </c>
      <c r="B44" s="126"/>
      <c r="C44" s="128"/>
      <c r="D44" s="134">
        <f t="shared" si="3"/>
        <v>0</v>
      </c>
      <c r="E44" s="130"/>
      <c r="F44" s="130"/>
      <c r="G44" s="130"/>
      <c r="H44" s="130"/>
      <c r="I44" s="130"/>
      <c r="J44" s="134">
        <f t="shared" si="4"/>
        <v>0</v>
      </c>
      <c r="K44" s="183"/>
    </row>
    <row r="45" spans="1:11">
      <c r="A45" s="132">
        <f t="shared" si="2"/>
        <v>8</v>
      </c>
      <c r="B45" s="126"/>
      <c r="C45" s="128"/>
      <c r="D45" s="134">
        <f t="shared" si="3"/>
        <v>0</v>
      </c>
      <c r="E45" s="130"/>
      <c r="F45" s="130"/>
      <c r="G45" s="130"/>
      <c r="H45" s="130"/>
      <c r="I45" s="130"/>
      <c r="J45" s="134">
        <f t="shared" si="4"/>
        <v>0</v>
      </c>
      <c r="K45" s="183"/>
    </row>
    <row r="46" spans="1:11">
      <c r="A46" s="132">
        <f t="shared" si="2"/>
        <v>9</v>
      </c>
      <c r="B46" s="126"/>
      <c r="C46" s="128"/>
      <c r="D46" s="134">
        <f t="shared" si="3"/>
        <v>0</v>
      </c>
      <c r="E46" s="130"/>
      <c r="F46" s="130"/>
      <c r="G46" s="130"/>
      <c r="H46" s="130"/>
      <c r="I46" s="130"/>
      <c r="J46" s="134">
        <f t="shared" si="4"/>
        <v>0</v>
      </c>
      <c r="K46" s="183"/>
    </row>
    <row r="47" spans="1:11">
      <c r="A47" s="132">
        <f t="shared" si="2"/>
        <v>10</v>
      </c>
      <c r="B47" s="126"/>
      <c r="C47" s="128"/>
      <c r="D47" s="134">
        <f t="shared" si="3"/>
        <v>0</v>
      </c>
      <c r="E47" s="130"/>
      <c r="F47" s="130"/>
      <c r="G47" s="130"/>
      <c r="H47" s="130"/>
      <c r="I47" s="130"/>
      <c r="J47" s="134">
        <f t="shared" si="4"/>
        <v>0</v>
      </c>
      <c r="K47" s="183"/>
    </row>
    <row r="48" spans="1:11">
      <c r="A48" s="132">
        <f t="shared" si="2"/>
        <v>11</v>
      </c>
      <c r="B48" s="126"/>
      <c r="C48" s="128"/>
      <c r="D48" s="134">
        <f t="shared" si="3"/>
        <v>0</v>
      </c>
      <c r="E48" s="130"/>
      <c r="F48" s="130"/>
      <c r="G48" s="130"/>
      <c r="H48" s="130"/>
      <c r="I48" s="130"/>
      <c r="J48" s="134">
        <f t="shared" si="4"/>
        <v>0</v>
      </c>
      <c r="K48" s="183"/>
    </row>
    <row r="49" spans="1:11">
      <c r="A49" s="132">
        <f t="shared" si="2"/>
        <v>12</v>
      </c>
      <c r="B49" s="126"/>
      <c r="C49" s="128"/>
      <c r="D49" s="134">
        <f t="shared" si="3"/>
        <v>0</v>
      </c>
      <c r="E49" s="130"/>
      <c r="F49" s="130"/>
      <c r="G49" s="130"/>
      <c r="H49" s="130"/>
      <c r="I49" s="130"/>
      <c r="J49" s="134">
        <f t="shared" si="4"/>
        <v>0</v>
      </c>
      <c r="K49" s="183"/>
    </row>
    <row r="50" spans="1:11">
      <c r="A50" s="132">
        <f t="shared" si="2"/>
        <v>13</v>
      </c>
      <c r="B50" s="126"/>
      <c r="C50" s="128"/>
      <c r="D50" s="134">
        <f t="shared" si="3"/>
        <v>0</v>
      </c>
      <c r="E50" s="130"/>
      <c r="F50" s="130"/>
      <c r="G50" s="130"/>
      <c r="H50" s="130"/>
      <c r="I50" s="130"/>
      <c r="J50" s="134">
        <f t="shared" si="4"/>
        <v>0</v>
      </c>
      <c r="K50" s="183"/>
    </row>
    <row r="51" spans="1:11">
      <c r="A51" s="132">
        <f t="shared" si="2"/>
        <v>14</v>
      </c>
      <c r="B51" s="126"/>
      <c r="C51" s="128"/>
      <c r="D51" s="134">
        <f t="shared" si="3"/>
        <v>0</v>
      </c>
      <c r="E51" s="130"/>
      <c r="F51" s="130"/>
      <c r="G51" s="130"/>
      <c r="H51" s="130"/>
      <c r="I51" s="130"/>
      <c r="J51" s="134">
        <f t="shared" si="4"/>
        <v>0</v>
      </c>
      <c r="K51" s="183"/>
    </row>
    <row r="52" spans="1:11">
      <c r="A52" s="132">
        <f t="shared" si="2"/>
        <v>15</v>
      </c>
      <c r="B52" s="126"/>
      <c r="C52" s="128"/>
      <c r="D52" s="134">
        <f t="shared" si="3"/>
        <v>0</v>
      </c>
      <c r="E52" s="130"/>
      <c r="F52" s="130"/>
      <c r="G52" s="130"/>
      <c r="H52" s="130"/>
      <c r="I52" s="130"/>
      <c r="J52" s="134">
        <f t="shared" si="4"/>
        <v>0</v>
      </c>
      <c r="K52" s="183"/>
    </row>
    <row r="53" spans="1:11">
      <c r="A53" s="132">
        <f t="shared" si="2"/>
        <v>16</v>
      </c>
      <c r="B53" s="126"/>
      <c r="C53" s="128"/>
      <c r="D53" s="134">
        <f t="shared" si="3"/>
        <v>0</v>
      </c>
      <c r="E53" s="130"/>
      <c r="F53" s="130"/>
      <c r="G53" s="130"/>
      <c r="H53" s="130"/>
      <c r="I53" s="130"/>
      <c r="J53" s="134">
        <f t="shared" si="4"/>
        <v>0</v>
      </c>
      <c r="K53" s="183"/>
    </row>
    <row r="54" spans="1:11">
      <c r="A54" s="132">
        <f t="shared" si="2"/>
        <v>17</v>
      </c>
      <c r="B54" s="126"/>
      <c r="C54" s="128"/>
      <c r="D54" s="134">
        <f t="shared" si="3"/>
        <v>0</v>
      </c>
      <c r="E54" s="130"/>
      <c r="F54" s="130"/>
      <c r="G54" s="130"/>
      <c r="H54" s="130"/>
      <c r="I54" s="130"/>
      <c r="J54" s="134">
        <f t="shared" si="4"/>
        <v>0</v>
      </c>
      <c r="K54" s="183"/>
    </row>
    <row r="55" spans="1:11">
      <c r="A55" s="132">
        <f t="shared" si="2"/>
        <v>18</v>
      </c>
      <c r="B55" s="126"/>
      <c r="C55" s="128"/>
      <c r="D55" s="134">
        <f t="shared" si="3"/>
        <v>0</v>
      </c>
      <c r="E55" s="130"/>
      <c r="F55" s="130"/>
      <c r="G55" s="130"/>
      <c r="H55" s="130"/>
      <c r="I55" s="130"/>
      <c r="J55" s="134">
        <f t="shared" si="4"/>
        <v>0</v>
      </c>
      <c r="K55" s="183"/>
    </row>
    <row r="56" spans="1:11">
      <c r="A56" s="132">
        <f t="shared" si="2"/>
        <v>19</v>
      </c>
      <c r="B56" s="126"/>
      <c r="C56" s="128"/>
      <c r="D56" s="134">
        <f t="shared" si="3"/>
        <v>0</v>
      </c>
      <c r="E56" s="130"/>
      <c r="F56" s="130"/>
      <c r="G56" s="130"/>
      <c r="H56" s="130"/>
      <c r="I56" s="130"/>
      <c r="J56" s="134">
        <f t="shared" si="4"/>
        <v>0</v>
      </c>
      <c r="K56" s="183"/>
    </row>
    <row r="57" spans="1:11">
      <c r="A57" s="132">
        <f t="shared" si="2"/>
        <v>20</v>
      </c>
      <c r="B57" s="126"/>
      <c r="C57" s="128"/>
      <c r="D57" s="134">
        <f t="shared" si="3"/>
        <v>0</v>
      </c>
      <c r="E57" s="130"/>
      <c r="F57" s="130"/>
      <c r="G57" s="130"/>
      <c r="H57" s="130"/>
      <c r="I57" s="130"/>
      <c r="J57" s="134">
        <f t="shared" si="4"/>
        <v>0</v>
      </c>
      <c r="K57" s="183"/>
    </row>
    <row r="58" spans="1:11">
      <c r="A58" s="132">
        <f t="shared" si="2"/>
        <v>21</v>
      </c>
      <c r="B58" s="126"/>
      <c r="C58" s="128"/>
      <c r="D58" s="134">
        <f t="shared" si="3"/>
        <v>0</v>
      </c>
      <c r="E58" s="130"/>
      <c r="F58" s="130"/>
      <c r="G58" s="130"/>
      <c r="H58" s="130"/>
      <c r="I58" s="130"/>
      <c r="J58" s="134">
        <f t="shared" si="4"/>
        <v>0</v>
      </c>
      <c r="K58" s="183"/>
    </row>
    <row r="59" spans="1:11">
      <c r="A59" s="132">
        <f t="shared" si="2"/>
        <v>22</v>
      </c>
      <c r="B59" s="126"/>
      <c r="C59" s="128"/>
      <c r="D59" s="134">
        <f t="shared" si="3"/>
        <v>0</v>
      </c>
      <c r="E59" s="130"/>
      <c r="F59" s="130"/>
      <c r="G59" s="130"/>
      <c r="H59" s="130"/>
      <c r="I59" s="130"/>
      <c r="J59" s="134">
        <f t="shared" si="4"/>
        <v>0</v>
      </c>
      <c r="K59" s="183"/>
    </row>
    <row r="60" spans="1:11">
      <c r="A60" s="132">
        <f t="shared" si="2"/>
        <v>23</v>
      </c>
      <c r="B60" s="126"/>
      <c r="C60" s="128"/>
      <c r="D60" s="134">
        <f t="shared" si="3"/>
        <v>0</v>
      </c>
      <c r="E60" s="130"/>
      <c r="F60" s="130"/>
      <c r="G60" s="130"/>
      <c r="H60" s="130"/>
      <c r="I60" s="130"/>
      <c r="J60" s="134">
        <f t="shared" si="4"/>
        <v>0</v>
      </c>
      <c r="K60" s="183" t="e">
        <f>IF(AND(J62=K62),"","НЕ ВЕРНО")</f>
        <v>#REF!</v>
      </c>
    </row>
    <row r="61" spans="1:11">
      <c r="A61" s="132">
        <f t="shared" si="2"/>
        <v>24</v>
      </c>
      <c r="B61" s="126"/>
      <c r="C61" s="128"/>
      <c r="D61" s="134">
        <f t="shared" si="3"/>
        <v>0</v>
      </c>
      <c r="E61" s="130"/>
      <c r="F61" s="130"/>
      <c r="G61" s="130"/>
      <c r="H61" s="130"/>
      <c r="I61" s="130"/>
      <c r="J61" s="134">
        <f t="shared" si="4"/>
        <v>0</v>
      </c>
      <c r="K61" s="183" t="str">
        <f>IF(OR(C62=0,J62=0,D62=0),"НЕ ЗАПОЛНЕНО","")</f>
        <v>НЕ ЗАПОЛНЕНО</v>
      </c>
    </row>
    <row r="62" spans="1:11">
      <c r="A62" s="516" t="s">
        <v>636</v>
      </c>
      <c r="B62" s="517"/>
      <c r="C62" s="133">
        <f>SUM(C38:C61)</f>
        <v>0</v>
      </c>
      <c r="D62" s="134">
        <f>SUM(D38:D61)</f>
        <v>0</v>
      </c>
      <c r="E62" s="132" t="s">
        <v>670</v>
      </c>
      <c r="F62" s="132" t="s">
        <v>670</v>
      </c>
      <c r="G62" s="132" t="s">
        <v>670</v>
      </c>
      <c r="H62" s="132" t="s">
        <v>670</v>
      </c>
      <c r="I62" s="132" t="s">
        <v>670</v>
      </c>
      <c r="J62" s="134">
        <f>SUM(J38:J61)</f>
        <v>0</v>
      </c>
      <c r="K62" s="185" t="e">
        <f>#REF!</f>
        <v>#REF!</v>
      </c>
    </row>
    <row r="63" spans="1:11" ht="28.5" customHeight="1">
      <c r="A63" s="509" t="s">
        <v>679</v>
      </c>
      <c r="B63" s="510"/>
      <c r="C63" s="510"/>
      <c r="D63" s="510"/>
      <c r="E63" s="510"/>
      <c r="F63" s="510"/>
      <c r="G63" s="510"/>
      <c r="H63" s="510"/>
      <c r="I63" s="510"/>
      <c r="J63" s="510"/>
      <c r="K63" s="183"/>
    </row>
    <row r="64" spans="1:11" ht="15.6">
      <c r="A64" s="518" t="s">
        <v>625</v>
      </c>
      <c r="B64" s="519"/>
      <c r="C64" s="519">
        <f>C2</f>
        <v>0</v>
      </c>
      <c r="D64" s="519"/>
      <c r="E64" s="519"/>
      <c r="F64" s="519"/>
      <c r="G64" s="519"/>
      <c r="H64" s="519"/>
      <c r="I64" s="519"/>
      <c r="J64" s="519"/>
      <c r="K64" s="183"/>
    </row>
    <row r="65" spans="1:12" ht="15.6">
      <c r="A65" s="518" t="s">
        <v>626</v>
      </c>
      <c r="B65" s="519"/>
      <c r="C65" s="519">
        <f>C3</f>
        <v>0</v>
      </c>
      <c r="D65" s="519"/>
      <c r="E65" s="519"/>
      <c r="F65" s="519"/>
      <c r="G65" s="519"/>
      <c r="H65" s="519"/>
      <c r="I65" s="519"/>
      <c r="J65" s="519"/>
      <c r="K65" s="183"/>
      <c r="L65" s="135"/>
    </row>
    <row r="66" spans="1:12" ht="30.75" customHeight="1">
      <c r="A66" s="511" t="s">
        <v>627</v>
      </c>
      <c r="B66" s="511" t="s">
        <v>628</v>
      </c>
      <c r="C66" s="511" t="s">
        <v>629</v>
      </c>
      <c r="D66" s="511" t="s">
        <v>669</v>
      </c>
      <c r="E66" s="512"/>
      <c r="F66" s="512"/>
      <c r="G66" s="512"/>
      <c r="H66" s="511" t="s">
        <v>630</v>
      </c>
      <c r="I66" s="511" t="s">
        <v>631</v>
      </c>
      <c r="J66" s="511" t="s">
        <v>632</v>
      </c>
      <c r="K66" s="183"/>
    </row>
    <row r="67" spans="1:12">
      <c r="A67" s="364"/>
      <c r="B67" s="364"/>
      <c r="C67" s="364"/>
      <c r="D67" s="511" t="s">
        <v>2</v>
      </c>
      <c r="E67" s="511" t="s">
        <v>633</v>
      </c>
      <c r="F67" s="511" t="s">
        <v>634</v>
      </c>
      <c r="G67" s="511" t="s">
        <v>635</v>
      </c>
      <c r="H67" s="512"/>
      <c r="I67" s="512"/>
      <c r="J67" s="364"/>
      <c r="K67" s="183"/>
    </row>
    <row r="68" spans="1:12" ht="24" customHeight="1">
      <c r="A68" s="364"/>
      <c r="B68" s="364"/>
      <c r="C68" s="364"/>
      <c r="D68" s="364"/>
      <c r="E68" s="512"/>
      <c r="F68" s="364"/>
      <c r="G68" s="364"/>
      <c r="H68" s="512"/>
      <c r="I68" s="512"/>
      <c r="J68" s="364"/>
      <c r="K68" s="183"/>
    </row>
    <row r="69" spans="1:12">
      <c r="A69" s="131">
        <v>1</v>
      </c>
      <c r="B69" s="188"/>
      <c r="C69" s="128"/>
      <c r="D69" s="134">
        <f>SUM(E69:G69)</f>
        <v>0</v>
      </c>
      <c r="E69" s="190"/>
      <c r="F69" s="130"/>
      <c r="G69" s="130"/>
      <c r="H69" s="129"/>
      <c r="I69" s="129"/>
      <c r="J69" s="134">
        <f>C69*D69*(1+H69/100)*I69*12</f>
        <v>0</v>
      </c>
    </row>
    <row r="70" spans="1:12">
      <c r="A70" s="132">
        <f>A69+1</f>
        <v>2</v>
      </c>
      <c r="B70" s="126"/>
      <c r="C70" s="128"/>
      <c r="D70" s="134">
        <f t="shared" ref="D70:D92" si="5">SUM(E70:G70)</f>
        <v>0</v>
      </c>
      <c r="E70" s="130"/>
      <c r="F70" s="130"/>
      <c r="G70" s="130"/>
      <c r="H70" s="130"/>
      <c r="I70" s="130"/>
      <c r="J70" s="134">
        <f t="shared" ref="J70:J92" si="6">C70*D70*(1+H70/100)*I70*12</f>
        <v>0</v>
      </c>
      <c r="K70" s="183"/>
    </row>
    <row r="71" spans="1:12">
      <c r="A71" s="132">
        <f t="shared" ref="A71:A92" si="7">A70+1</f>
        <v>3</v>
      </c>
      <c r="B71" s="126"/>
      <c r="C71" s="128"/>
      <c r="D71" s="134">
        <f t="shared" si="5"/>
        <v>0</v>
      </c>
      <c r="E71" s="130"/>
      <c r="F71" s="130"/>
      <c r="G71" s="130"/>
      <c r="H71" s="130"/>
      <c r="I71" s="130"/>
      <c r="J71" s="134">
        <f t="shared" si="6"/>
        <v>0</v>
      </c>
      <c r="K71" s="183"/>
    </row>
    <row r="72" spans="1:12">
      <c r="A72" s="132">
        <f t="shared" si="7"/>
        <v>4</v>
      </c>
      <c r="B72" s="126"/>
      <c r="C72" s="128"/>
      <c r="D72" s="134">
        <f t="shared" si="5"/>
        <v>0</v>
      </c>
      <c r="E72" s="130"/>
      <c r="F72" s="130"/>
      <c r="G72" s="130"/>
      <c r="H72" s="130"/>
      <c r="I72" s="130"/>
      <c r="J72" s="134">
        <f t="shared" si="6"/>
        <v>0</v>
      </c>
      <c r="K72" s="183"/>
    </row>
    <row r="73" spans="1:12">
      <c r="A73" s="132">
        <f t="shared" si="7"/>
        <v>5</v>
      </c>
      <c r="B73" s="126"/>
      <c r="C73" s="128"/>
      <c r="D73" s="134">
        <f t="shared" si="5"/>
        <v>0</v>
      </c>
      <c r="E73" s="130"/>
      <c r="F73" s="130"/>
      <c r="G73" s="130"/>
      <c r="H73" s="130"/>
      <c r="I73" s="130"/>
      <c r="J73" s="134">
        <f t="shared" si="6"/>
        <v>0</v>
      </c>
      <c r="K73" s="183"/>
    </row>
    <row r="74" spans="1:12">
      <c r="A74" s="132">
        <f t="shared" si="7"/>
        <v>6</v>
      </c>
      <c r="B74" s="126"/>
      <c r="C74" s="128"/>
      <c r="D74" s="134">
        <f t="shared" si="5"/>
        <v>0</v>
      </c>
      <c r="E74" s="130"/>
      <c r="F74" s="130"/>
      <c r="G74" s="130"/>
      <c r="H74" s="130"/>
      <c r="I74" s="130"/>
      <c r="J74" s="134">
        <f t="shared" si="6"/>
        <v>0</v>
      </c>
      <c r="K74" s="183"/>
    </row>
    <row r="75" spans="1:12">
      <c r="A75" s="132">
        <f t="shared" si="7"/>
        <v>7</v>
      </c>
      <c r="B75" s="126"/>
      <c r="C75" s="128"/>
      <c r="D75" s="134">
        <f t="shared" si="5"/>
        <v>0</v>
      </c>
      <c r="E75" s="130"/>
      <c r="F75" s="130"/>
      <c r="G75" s="130"/>
      <c r="H75" s="130"/>
      <c r="I75" s="130"/>
      <c r="J75" s="134">
        <f t="shared" si="6"/>
        <v>0</v>
      </c>
      <c r="K75" s="183"/>
    </row>
    <row r="76" spans="1:12">
      <c r="A76" s="132">
        <f t="shared" si="7"/>
        <v>8</v>
      </c>
      <c r="B76" s="126"/>
      <c r="C76" s="128"/>
      <c r="D76" s="134">
        <f t="shared" si="5"/>
        <v>0</v>
      </c>
      <c r="E76" s="130"/>
      <c r="F76" s="130"/>
      <c r="G76" s="130"/>
      <c r="H76" s="130"/>
      <c r="I76" s="130"/>
      <c r="J76" s="134">
        <f t="shared" si="6"/>
        <v>0</v>
      </c>
      <c r="K76" s="183"/>
    </row>
    <row r="77" spans="1:12">
      <c r="A77" s="132">
        <f t="shared" si="7"/>
        <v>9</v>
      </c>
      <c r="B77" s="126"/>
      <c r="C77" s="128"/>
      <c r="D77" s="134">
        <f t="shared" si="5"/>
        <v>0</v>
      </c>
      <c r="E77" s="130"/>
      <c r="F77" s="130"/>
      <c r="G77" s="130"/>
      <c r="H77" s="130"/>
      <c r="I77" s="130"/>
      <c r="J77" s="134">
        <f t="shared" si="6"/>
        <v>0</v>
      </c>
      <c r="K77" s="183"/>
    </row>
    <row r="78" spans="1:12">
      <c r="A78" s="132">
        <f t="shared" si="7"/>
        <v>10</v>
      </c>
      <c r="B78" s="126"/>
      <c r="C78" s="128"/>
      <c r="D78" s="134">
        <f t="shared" si="5"/>
        <v>0</v>
      </c>
      <c r="E78" s="130"/>
      <c r="F78" s="130"/>
      <c r="G78" s="130"/>
      <c r="H78" s="130"/>
      <c r="I78" s="130"/>
      <c r="J78" s="134">
        <f t="shared" si="6"/>
        <v>0</v>
      </c>
      <c r="K78" s="183"/>
    </row>
    <row r="79" spans="1:12">
      <c r="A79" s="132">
        <f t="shared" si="7"/>
        <v>11</v>
      </c>
      <c r="B79" s="126"/>
      <c r="C79" s="128"/>
      <c r="D79" s="134">
        <f t="shared" si="5"/>
        <v>0</v>
      </c>
      <c r="E79" s="130"/>
      <c r="F79" s="130"/>
      <c r="G79" s="130"/>
      <c r="H79" s="130"/>
      <c r="I79" s="130"/>
      <c r="J79" s="134">
        <f t="shared" si="6"/>
        <v>0</v>
      </c>
      <c r="K79" s="183"/>
    </row>
    <row r="80" spans="1:12">
      <c r="A80" s="132">
        <f t="shared" si="7"/>
        <v>12</v>
      </c>
      <c r="B80" s="126"/>
      <c r="C80" s="128"/>
      <c r="D80" s="134">
        <f t="shared" si="5"/>
        <v>0</v>
      </c>
      <c r="E80" s="130"/>
      <c r="F80" s="130"/>
      <c r="G80" s="130"/>
      <c r="H80" s="130"/>
      <c r="I80" s="130"/>
      <c r="J80" s="134">
        <f t="shared" si="6"/>
        <v>0</v>
      </c>
      <c r="K80" s="183"/>
    </row>
    <row r="81" spans="1:11">
      <c r="A81" s="132">
        <f t="shared" si="7"/>
        <v>13</v>
      </c>
      <c r="B81" s="126"/>
      <c r="C81" s="128"/>
      <c r="D81" s="134">
        <f t="shared" si="5"/>
        <v>0</v>
      </c>
      <c r="E81" s="130"/>
      <c r="F81" s="130"/>
      <c r="G81" s="130"/>
      <c r="H81" s="130"/>
      <c r="I81" s="130"/>
      <c r="J81" s="134">
        <f t="shared" si="6"/>
        <v>0</v>
      </c>
      <c r="K81" s="183"/>
    </row>
    <row r="82" spans="1:11">
      <c r="A82" s="132">
        <f t="shared" si="7"/>
        <v>14</v>
      </c>
      <c r="B82" s="126"/>
      <c r="C82" s="128"/>
      <c r="D82" s="134">
        <f t="shared" si="5"/>
        <v>0</v>
      </c>
      <c r="E82" s="130"/>
      <c r="F82" s="130"/>
      <c r="G82" s="130"/>
      <c r="H82" s="130"/>
      <c r="I82" s="130"/>
      <c r="J82" s="134">
        <f t="shared" si="6"/>
        <v>0</v>
      </c>
      <c r="K82" s="183"/>
    </row>
    <row r="83" spans="1:11">
      <c r="A83" s="132">
        <f t="shared" si="7"/>
        <v>15</v>
      </c>
      <c r="B83" s="126"/>
      <c r="C83" s="128"/>
      <c r="D83" s="134">
        <f t="shared" si="5"/>
        <v>0</v>
      </c>
      <c r="E83" s="130"/>
      <c r="F83" s="130"/>
      <c r="G83" s="130"/>
      <c r="H83" s="130"/>
      <c r="I83" s="130"/>
      <c r="J83" s="134">
        <f t="shared" si="6"/>
        <v>0</v>
      </c>
      <c r="K83" s="183"/>
    </row>
    <row r="84" spans="1:11">
      <c r="A84" s="132">
        <f t="shared" si="7"/>
        <v>16</v>
      </c>
      <c r="B84" s="126"/>
      <c r="C84" s="128"/>
      <c r="D84" s="134">
        <f t="shared" si="5"/>
        <v>0</v>
      </c>
      <c r="E84" s="130"/>
      <c r="F84" s="130"/>
      <c r="G84" s="130"/>
      <c r="H84" s="130"/>
      <c r="I84" s="130"/>
      <c r="J84" s="134">
        <f t="shared" si="6"/>
        <v>0</v>
      </c>
      <c r="K84" s="183"/>
    </row>
    <row r="85" spans="1:11">
      <c r="A85" s="132">
        <f t="shared" si="7"/>
        <v>17</v>
      </c>
      <c r="B85" s="126"/>
      <c r="C85" s="128"/>
      <c r="D85" s="134">
        <f t="shared" si="5"/>
        <v>0</v>
      </c>
      <c r="E85" s="130"/>
      <c r="F85" s="130"/>
      <c r="G85" s="130"/>
      <c r="H85" s="130"/>
      <c r="I85" s="130"/>
      <c r="J85" s="134">
        <f t="shared" si="6"/>
        <v>0</v>
      </c>
      <c r="K85" s="183"/>
    </row>
    <row r="86" spans="1:11">
      <c r="A86" s="132">
        <f t="shared" si="7"/>
        <v>18</v>
      </c>
      <c r="B86" s="126"/>
      <c r="C86" s="128"/>
      <c r="D86" s="134">
        <f t="shared" si="5"/>
        <v>0</v>
      </c>
      <c r="E86" s="130"/>
      <c r="F86" s="130"/>
      <c r="G86" s="130"/>
      <c r="H86" s="130"/>
      <c r="I86" s="130"/>
      <c r="J86" s="134">
        <f t="shared" si="6"/>
        <v>0</v>
      </c>
      <c r="K86" s="183"/>
    </row>
    <row r="87" spans="1:11">
      <c r="A87" s="132">
        <f t="shared" si="7"/>
        <v>19</v>
      </c>
      <c r="B87" s="126"/>
      <c r="C87" s="128"/>
      <c r="D87" s="134">
        <f t="shared" si="5"/>
        <v>0</v>
      </c>
      <c r="E87" s="130"/>
      <c r="F87" s="130"/>
      <c r="G87" s="130"/>
      <c r="H87" s="130"/>
      <c r="I87" s="130"/>
      <c r="J87" s="134">
        <f t="shared" si="6"/>
        <v>0</v>
      </c>
      <c r="K87" s="183"/>
    </row>
    <row r="88" spans="1:11">
      <c r="A88" s="132">
        <f t="shared" si="7"/>
        <v>20</v>
      </c>
      <c r="B88" s="126"/>
      <c r="C88" s="128"/>
      <c r="D88" s="134">
        <f t="shared" si="5"/>
        <v>0</v>
      </c>
      <c r="E88" s="130"/>
      <c r="F88" s="130"/>
      <c r="G88" s="130"/>
      <c r="H88" s="130"/>
      <c r="I88" s="130"/>
      <c r="J88" s="134">
        <f t="shared" si="6"/>
        <v>0</v>
      </c>
      <c r="K88" s="183"/>
    </row>
    <row r="89" spans="1:11">
      <c r="A89" s="132">
        <f t="shared" si="7"/>
        <v>21</v>
      </c>
      <c r="B89" s="126"/>
      <c r="C89" s="128"/>
      <c r="D89" s="134">
        <f t="shared" si="5"/>
        <v>0</v>
      </c>
      <c r="E89" s="130"/>
      <c r="F89" s="130"/>
      <c r="G89" s="130"/>
      <c r="H89" s="130"/>
      <c r="I89" s="130"/>
      <c r="J89" s="134">
        <f t="shared" si="6"/>
        <v>0</v>
      </c>
      <c r="K89" s="183"/>
    </row>
    <row r="90" spans="1:11">
      <c r="A90" s="132">
        <f t="shared" si="7"/>
        <v>22</v>
      </c>
      <c r="B90" s="126"/>
      <c r="C90" s="128"/>
      <c r="D90" s="134">
        <f t="shared" si="5"/>
        <v>0</v>
      </c>
      <c r="E90" s="130"/>
      <c r="F90" s="130"/>
      <c r="G90" s="130"/>
      <c r="H90" s="130"/>
      <c r="I90" s="130"/>
      <c r="J90" s="134">
        <f t="shared" si="6"/>
        <v>0</v>
      </c>
      <c r="K90" s="183"/>
    </row>
    <row r="91" spans="1:11">
      <c r="A91" s="132">
        <f t="shared" si="7"/>
        <v>23</v>
      </c>
      <c r="B91" s="126"/>
      <c r="C91" s="128"/>
      <c r="D91" s="134">
        <f t="shared" si="5"/>
        <v>0</v>
      </c>
      <c r="E91" s="130"/>
      <c r="F91" s="130"/>
      <c r="G91" s="130"/>
      <c r="H91" s="130"/>
      <c r="I91" s="130"/>
      <c r="J91" s="134">
        <f t="shared" si="6"/>
        <v>0</v>
      </c>
      <c r="K91" s="183" t="e">
        <f>IF(AND(J93=K93),"","НЕ ВЕРНО")</f>
        <v>#REF!</v>
      </c>
    </row>
    <row r="92" spans="1:11">
      <c r="A92" s="132">
        <f t="shared" si="7"/>
        <v>24</v>
      </c>
      <c r="B92" s="126"/>
      <c r="C92" s="128"/>
      <c r="D92" s="134">
        <f t="shared" si="5"/>
        <v>0</v>
      </c>
      <c r="E92" s="130"/>
      <c r="F92" s="130"/>
      <c r="G92" s="130"/>
      <c r="H92" s="130"/>
      <c r="I92" s="130"/>
      <c r="J92" s="134">
        <f t="shared" si="6"/>
        <v>0</v>
      </c>
      <c r="K92" s="185" t="str">
        <f>IF(OR(C93=0,J93=0,D93=0),"НЕ ЗАПОЛНЕНО","")</f>
        <v>НЕ ЗАПОЛНЕНО</v>
      </c>
    </row>
    <row r="93" spans="1:11">
      <c r="A93" s="520" t="s">
        <v>636</v>
      </c>
      <c r="B93" s="521"/>
      <c r="C93" s="159">
        <f>SUM(C69:C92)</f>
        <v>0</v>
      </c>
      <c r="D93" s="160">
        <f>SUM(D69:D92)</f>
        <v>0</v>
      </c>
      <c r="E93" s="161" t="s">
        <v>670</v>
      </c>
      <c r="F93" s="161" t="s">
        <v>670</v>
      </c>
      <c r="G93" s="161" t="s">
        <v>670</v>
      </c>
      <c r="H93" s="161" t="s">
        <v>670</v>
      </c>
      <c r="I93" s="161" t="s">
        <v>670</v>
      </c>
      <c r="J93" s="160">
        <f>SUM(J69:J92)</f>
        <v>0</v>
      </c>
      <c r="K93" s="185" t="e">
        <f>#REF!</f>
        <v>#REF!</v>
      </c>
    </row>
    <row r="94" spans="1:11" ht="15.6">
      <c r="A94" s="170"/>
      <c r="B94" s="171"/>
      <c r="C94" s="171"/>
      <c r="D94" s="171"/>
      <c r="E94" s="171"/>
      <c r="F94" s="171"/>
      <c r="G94" s="171"/>
      <c r="H94" s="171"/>
      <c r="I94" s="171"/>
      <c r="J94" s="171"/>
      <c r="K94" s="172"/>
    </row>
    <row r="95" spans="1:11">
      <c r="A95" s="173"/>
      <c r="B95" s="174"/>
      <c r="C95" s="174"/>
      <c r="D95" s="174"/>
      <c r="E95" s="174"/>
      <c r="F95" s="174"/>
      <c r="G95" s="174"/>
      <c r="H95" s="174"/>
      <c r="I95" s="174"/>
      <c r="J95" s="174"/>
      <c r="K95" s="172"/>
    </row>
    <row r="96" spans="1:11">
      <c r="A96" s="173"/>
      <c r="B96" s="174"/>
      <c r="C96" s="174"/>
      <c r="D96" s="174"/>
      <c r="E96" s="174"/>
      <c r="F96" s="174"/>
      <c r="G96" s="174"/>
      <c r="H96" s="174"/>
      <c r="I96" s="174"/>
      <c r="J96" s="174"/>
      <c r="K96" s="172"/>
    </row>
    <row r="97" spans="1:11">
      <c r="A97" s="164"/>
      <c r="B97" s="164"/>
      <c r="C97" s="164"/>
      <c r="D97" s="164"/>
      <c r="E97" s="172"/>
      <c r="F97" s="172"/>
      <c r="G97" s="172"/>
      <c r="H97" s="164"/>
      <c r="I97" s="164"/>
      <c r="J97" s="164"/>
      <c r="K97" s="172"/>
    </row>
    <row r="98" spans="1:11">
      <c r="A98" s="175"/>
      <c r="B98" s="175"/>
      <c r="C98" s="175"/>
      <c r="D98" s="164"/>
      <c r="E98" s="164"/>
      <c r="F98" s="164"/>
      <c r="G98" s="164"/>
      <c r="H98" s="172"/>
      <c r="I98" s="172"/>
      <c r="J98" s="175"/>
      <c r="K98" s="172"/>
    </row>
    <row r="99" spans="1:11">
      <c r="A99" s="175"/>
      <c r="B99" s="175"/>
      <c r="C99" s="175"/>
      <c r="D99" s="175"/>
      <c r="E99" s="172"/>
      <c r="F99" s="175"/>
      <c r="G99" s="175"/>
      <c r="H99" s="172"/>
      <c r="I99" s="172"/>
      <c r="J99" s="175"/>
      <c r="K99" s="172"/>
    </row>
    <row r="100" spans="1:11">
      <c r="A100" s="176"/>
      <c r="B100" s="177"/>
      <c r="C100" s="178"/>
      <c r="D100" s="167"/>
      <c r="E100" s="179"/>
      <c r="F100" s="180"/>
      <c r="G100" s="180"/>
      <c r="H100" s="180"/>
      <c r="I100" s="180"/>
      <c r="J100" s="167"/>
      <c r="K100" s="172"/>
    </row>
    <row r="101" spans="1:11">
      <c r="A101" s="164"/>
      <c r="B101" s="165"/>
      <c r="C101" s="166"/>
      <c r="D101" s="167"/>
      <c r="E101" s="168"/>
      <c r="F101" s="168"/>
      <c r="G101" s="168"/>
      <c r="H101" s="168"/>
      <c r="I101" s="168"/>
      <c r="J101" s="167"/>
      <c r="K101" s="172"/>
    </row>
    <row r="102" spans="1:11">
      <c r="A102" s="164"/>
      <c r="B102" s="165"/>
      <c r="C102" s="166"/>
      <c r="D102" s="167"/>
      <c r="E102" s="168"/>
      <c r="F102" s="168"/>
      <c r="G102" s="168"/>
      <c r="H102" s="168"/>
      <c r="I102" s="168"/>
      <c r="J102" s="167"/>
      <c r="K102" s="172"/>
    </row>
    <row r="103" spans="1:11">
      <c r="A103" s="164"/>
      <c r="B103" s="165"/>
      <c r="C103" s="166"/>
      <c r="D103" s="167"/>
      <c r="E103" s="168"/>
      <c r="F103" s="168"/>
      <c r="G103" s="168"/>
      <c r="H103" s="168"/>
      <c r="I103" s="168"/>
      <c r="J103" s="167"/>
      <c r="K103" s="172"/>
    </row>
    <row r="104" spans="1:11">
      <c r="A104" s="164"/>
      <c r="B104" s="165"/>
      <c r="C104" s="166"/>
      <c r="D104" s="167"/>
      <c r="E104" s="168"/>
      <c r="F104" s="168"/>
      <c r="G104" s="168"/>
      <c r="H104" s="168"/>
      <c r="I104" s="168"/>
      <c r="J104" s="167"/>
      <c r="K104" s="172"/>
    </row>
    <row r="105" spans="1:11">
      <c r="A105" s="164"/>
      <c r="B105" s="165"/>
      <c r="C105" s="166"/>
      <c r="D105" s="167"/>
      <c r="E105" s="168"/>
      <c r="F105" s="168"/>
      <c r="G105" s="168"/>
      <c r="H105" s="168"/>
      <c r="I105" s="168"/>
      <c r="J105" s="167"/>
      <c r="K105" s="172"/>
    </row>
    <row r="106" spans="1:11">
      <c r="A106" s="164"/>
      <c r="B106" s="165"/>
      <c r="C106" s="166"/>
      <c r="D106" s="167"/>
      <c r="E106" s="168"/>
      <c r="F106" s="168"/>
      <c r="G106" s="168"/>
      <c r="H106" s="168"/>
      <c r="I106" s="168"/>
      <c r="J106" s="167"/>
      <c r="K106" s="172"/>
    </row>
    <row r="107" spans="1:11">
      <c r="A107" s="164"/>
      <c r="B107" s="165"/>
      <c r="C107" s="166"/>
      <c r="D107" s="167"/>
      <c r="E107" s="168"/>
      <c r="F107" s="168"/>
      <c r="G107" s="168"/>
      <c r="H107" s="168"/>
      <c r="I107" s="168"/>
      <c r="J107" s="167"/>
      <c r="K107" s="172"/>
    </row>
    <row r="108" spans="1:11">
      <c r="A108" s="164"/>
      <c r="B108" s="165"/>
      <c r="C108" s="166"/>
      <c r="D108" s="167"/>
      <c r="E108" s="168"/>
      <c r="F108" s="168"/>
      <c r="G108" s="168"/>
      <c r="H108" s="168"/>
      <c r="I108" s="168"/>
      <c r="J108" s="167"/>
      <c r="K108" s="172"/>
    </row>
    <row r="109" spans="1:11">
      <c r="A109" s="164"/>
      <c r="B109" s="165"/>
      <c r="C109" s="166"/>
      <c r="D109" s="167"/>
      <c r="E109" s="168"/>
      <c r="F109" s="168"/>
      <c r="G109" s="168"/>
      <c r="H109" s="168"/>
      <c r="I109" s="168"/>
      <c r="J109" s="167"/>
      <c r="K109" s="172"/>
    </row>
    <row r="110" spans="1:11">
      <c r="A110" s="164"/>
      <c r="B110" s="165"/>
      <c r="C110" s="166"/>
      <c r="D110" s="167"/>
      <c r="E110" s="168"/>
      <c r="F110" s="168"/>
      <c r="G110" s="168"/>
      <c r="H110" s="168"/>
      <c r="I110" s="168"/>
      <c r="J110" s="167"/>
      <c r="K110" s="172"/>
    </row>
    <row r="111" spans="1:11">
      <c r="A111" s="164"/>
      <c r="B111" s="165"/>
      <c r="C111" s="166"/>
      <c r="D111" s="167"/>
      <c r="E111" s="168"/>
      <c r="F111" s="168"/>
      <c r="G111" s="168"/>
      <c r="H111" s="168"/>
      <c r="I111" s="168"/>
      <c r="J111" s="167"/>
      <c r="K111" s="172"/>
    </row>
    <row r="112" spans="1:11">
      <c r="A112" s="164"/>
      <c r="B112" s="165"/>
      <c r="C112" s="166"/>
      <c r="D112" s="167"/>
      <c r="E112" s="168"/>
      <c r="F112" s="168"/>
      <c r="G112" s="168"/>
      <c r="H112" s="168"/>
      <c r="I112" s="168"/>
      <c r="J112" s="167"/>
      <c r="K112" s="172"/>
    </row>
    <row r="113" spans="1:11">
      <c r="A113" s="164"/>
      <c r="B113" s="165"/>
      <c r="C113" s="166"/>
      <c r="D113" s="167"/>
      <c r="E113" s="168"/>
      <c r="F113" s="168"/>
      <c r="G113" s="168"/>
      <c r="H113" s="168"/>
      <c r="I113" s="168"/>
      <c r="J113" s="167"/>
      <c r="K113" s="172"/>
    </row>
    <row r="114" spans="1:11">
      <c r="A114" s="164"/>
      <c r="B114" s="165"/>
      <c r="C114" s="166"/>
      <c r="D114" s="167"/>
      <c r="E114" s="168"/>
      <c r="F114" s="168"/>
      <c r="G114" s="168"/>
      <c r="H114" s="168"/>
      <c r="I114" s="168"/>
      <c r="J114" s="167"/>
      <c r="K114" s="172"/>
    </row>
    <row r="115" spans="1:11">
      <c r="A115" s="164"/>
      <c r="B115" s="165"/>
      <c r="C115" s="166"/>
      <c r="D115" s="167"/>
      <c r="E115" s="168"/>
      <c r="F115" s="168"/>
      <c r="G115" s="168"/>
      <c r="H115" s="168"/>
      <c r="I115" s="168"/>
      <c r="J115" s="167"/>
      <c r="K115" s="172"/>
    </row>
    <row r="116" spans="1:11">
      <c r="A116" s="164"/>
      <c r="B116" s="165"/>
      <c r="C116" s="166"/>
      <c r="D116" s="167"/>
      <c r="E116" s="168"/>
      <c r="F116" s="168"/>
      <c r="G116" s="168"/>
      <c r="H116" s="168"/>
      <c r="I116" s="168"/>
      <c r="J116" s="167"/>
      <c r="K116" s="172"/>
    </row>
    <row r="117" spans="1:11">
      <c r="A117" s="164"/>
      <c r="B117" s="165"/>
      <c r="C117" s="166"/>
      <c r="D117" s="167"/>
      <c r="E117" s="168"/>
      <c r="F117" s="168"/>
      <c r="G117" s="168"/>
      <c r="H117" s="168"/>
      <c r="I117" s="168"/>
      <c r="J117" s="167"/>
      <c r="K117" s="172"/>
    </row>
    <row r="118" spans="1:11">
      <c r="A118" s="164"/>
      <c r="B118" s="165"/>
      <c r="C118" s="166"/>
      <c r="D118" s="167"/>
      <c r="E118" s="168"/>
      <c r="F118" s="168"/>
      <c r="G118" s="168"/>
      <c r="H118" s="168"/>
      <c r="I118" s="168"/>
      <c r="J118" s="167"/>
      <c r="K118" s="172"/>
    </row>
    <row r="119" spans="1:11">
      <c r="A119" s="164"/>
      <c r="B119" s="165"/>
      <c r="C119" s="166"/>
      <c r="D119" s="167"/>
      <c r="E119" s="168"/>
      <c r="F119" s="168"/>
      <c r="G119" s="168"/>
      <c r="H119" s="168"/>
      <c r="I119" s="168"/>
      <c r="J119" s="167"/>
      <c r="K119" s="172"/>
    </row>
    <row r="120" spans="1:11">
      <c r="A120" s="164"/>
      <c r="B120" s="165"/>
      <c r="C120" s="166"/>
      <c r="D120" s="167"/>
      <c r="E120" s="168"/>
      <c r="F120" s="168"/>
      <c r="G120" s="168"/>
      <c r="H120" s="168"/>
      <c r="I120" s="168"/>
      <c r="J120" s="167"/>
      <c r="K120" s="172"/>
    </row>
    <row r="121" spans="1:11">
      <c r="A121" s="164"/>
      <c r="B121" s="165"/>
      <c r="C121" s="166"/>
      <c r="D121" s="167"/>
      <c r="E121" s="168"/>
      <c r="F121" s="168"/>
      <c r="G121" s="168"/>
      <c r="H121" s="168"/>
      <c r="I121" s="168"/>
      <c r="J121" s="167"/>
      <c r="K121" s="172"/>
    </row>
    <row r="122" spans="1:11">
      <c r="A122" s="164"/>
      <c r="B122" s="165"/>
      <c r="C122" s="166"/>
      <c r="D122" s="167"/>
      <c r="E122" s="168"/>
      <c r="F122" s="168"/>
      <c r="G122" s="168"/>
      <c r="H122" s="168"/>
      <c r="I122" s="168"/>
      <c r="J122" s="167"/>
      <c r="K122" s="172"/>
    </row>
    <row r="123" spans="1:11">
      <c r="A123" s="164"/>
      <c r="B123" s="165"/>
      <c r="C123" s="166"/>
      <c r="D123" s="167"/>
      <c r="E123" s="168"/>
      <c r="F123" s="168"/>
      <c r="G123" s="168"/>
      <c r="H123" s="168"/>
      <c r="I123" s="168"/>
      <c r="J123" s="167"/>
      <c r="K123" s="172"/>
    </row>
    <row r="124" spans="1:11">
      <c r="A124" s="169"/>
      <c r="B124" s="181"/>
      <c r="C124" s="162"/>
      <c r="D124" s="163"/>
      <c r="E124" s="164"/>
      <c r="F124" s="164"/>
      <c r="G124" s="164"/>
      <c r="H124" s="164"/>
      <c r="I124" s="164"/>
      <c r="J124" s="163"/>
      <c r="K124" s="172"/>
    </row>
  </sheetData>
  <sheetProtection password="E80F" sheet="1" objects="1" scenarios="1" formatCells="0" formatColumns="0" formatRows="0" insertColumns="0" insertRows="0" insertHyperlinks="0" deleteColumns="0" deleteRows="0" sort="0" autoFilter="0" pivotTables="0"/>
  <mergeCells count="51">
    <mergeCell ref="A65:B65"/>
    <mergeCell ref="C65:J65"/>
    <mergeCell ref="A93:B93"/>
    <mergeCell ref="I66:I68"/>
    <mergeCell ref="J66:J68"/>
    <mergeCell ref="D67:D68"/>
    <mergeCell ref="E67:E68"/>
    <mergeCell ref="F67:F68"/>
    <mergeCell ref="G67:G68"/>
    <mergeCell ref="A66:A68"/>
    <mergeCell ref="B66:B68"/>
    <mergeCell ref="C66:C68"/>
    <mergeCell ref="D66:G66"/>
    <mergeCell ref="H66:H68"/>
    <mergeCell ref="G36:G37"/>
    <mergeCell ref="A62:B62"/>
    <mergeCell ref="A63:J63"/>
    <mergeCell ref="A64:B64"/>
    <mergeCell ref="C64:J64"/>
    <mergeCell ref="A31:B31"/>
    <mergeCell ref="A35:A37"/>
    <mergeCell ref="B35:B37"/>
    <mergeCell ref="C35:C37"/>
    <mergeCell ref="D35:G35"/>
    <mergeCell ref="A32:J32"/>
    <mergeCell ref="A33:B33"/>
    <mergeCell ref="C33:J33"/>
    <mergeCell ref="A34:B34"/>
    <mergeCell ref="C34:J34"/>
    <mergeCell ref="H35:H37"/>
    <mergeCell ref="I35:I37"/>
    <mergeCell ref="J35:J37"/>
    <mergeCell ref="D36:D37"/>
    <mergeCell ref="E36:E37"/>
    <mergeCell ref="F36:F37"/>
    <mergeCell ref="A1:J1"/>
    <mergeCell ref="A4:A6"/>
    <mergeCell ref="B4:B6"/>
    <mergeCell ref="C4:C6"/>
    <mergeCell ref="H4:H6"/>
    <mergeCell ref="I4:I6"/>
    <mergeCell ref="J4:J6"/>
    <mergeCell ref="D4:G4"/>
    <mergeCell ref="D5:D6"/>
    <mergeCell ref="E5:E6"/>
    <mergeCell ref="F5:F6"/>
    <mergeCell ref="G5:G6"/>
    <mergeCell ref="A2:B2"/>
    <mergeCell ref="A3:B3"/>
    <mergeCell ref="C2:J2"/>
    <mergeCell ref="C3:J3"/>
  </mergeCells>
  <printOptions horizontalCentered="1" verticalCentered="1"/>
  <pageMargins left="0.39370078740157483" right="0.39370078740157483" top="0.78740157480314965" bottom="0.39370078740157483" header="0" footer="0"/>
  <pageSetup paperSize="9" orientation="landscape" r:id="rId1"/>
  <rowBreaks count="2" manualBreakCount="2">
    <brk id="31" max="9" man="1"/>
    <brk id="62" max="9" man="1"/>
  </rowBreaks>
</worksheet>
</file>

<file path=xl/worksheets/sheet10.xml><?xml version="1.0" encoding="utf-8"?>
<worksheet xmlns="http://schemas.openxmlformats.org/spreadsheetml/2006/main" xmlns:r="http://schemas.openxmlformats.org/officeDocument/2006/relationships">
  <sheetPr codeName="Лист12">
    <tabColor rgb="FF00B0F0"/>
  </sheetPr>
  <dimension ref="A1:F73"/>
  <sheetViews>
    <sheetView view="pageBreakPreview" zoomScaleNormal="100" zoomScaleSheetLayoutView="100" workbookViewId="0">
      <selection activeCell="A26" sqref="A26"/>
    </sheetView>
  </sheetViews>
  <sheetFormatPr defaultRowHeight="14.4"/>
  <cols>
    <col min="1" max="1" width="4.88671875" customWidth="1"/>
    <col min="2" max="2" width="25.109375" customWidth="1"/>
    <col min="3" max="3" width="17.6640625" customWidth="1"/>
    <col min="4" max="4" width="12.109375" customWidth="1"/>
    <col min="5" max="5" width="11.44140625" customWidth="1"/>
    <col min="6" max="6" width="15.88671875" customWidth="1"/>
  </cols>
  <sheetData>
    <row r="1" spans="1:6" ht="34.5" customHeight="1">
      <c r="A1" s="243" t="s">
        <v>680</v>
      </c>
      <c r="B1" s="243"/>
      <c r="C1" s="243"/>
      <c r="D1" s="243"/>
      <c r="E1" s="243"/>
      <c r="F1" s="243"/>
    </row>
    <row r="2" spans="1:6" ht="57.6">
      <c r="A2" s="194" t="s">
        <v>671</v>
      </c>
      <c r="B2" s="194" t="s">
        <v>658</v>
      </c>
      <c r="C2" s="194" t="s">
        <v>637</v>
      </c>
      <c r="D2" s="194" t="s">
        <v>672</v>
      </c>
      <c r="E2" s="194" t="s">
        <v>673</v>
      </c>
      <c r="F2" s="194" t="s">
        <v>674</v>
      </c>
    </row>
    <row r="3" spans="1:6">
      <c r="A3" s="195">
        <v>1</v>
      </c>
      <c r="B3" s="207"/>
      <c r="C3" s="210"/>
      <c r="D3" s="208"/>
      <c r="E3" s="208"/>
      <c r="F3" s="196">
        <f>C3*D3*E3</f>
        <v>0</v>
      </c>
    </row>
    <row r="4" spans="1:6">
      <c r="A4" s="195">
        <f>A3+1</f>
        <v>2</v>
      </c>
      <c r="B4" s="207"/>
      <c r="C4" s="210"/>
      <c r="D4" s="208"/>
      <c r="E4" s="208"/>
      <c r="F4" s="196">
        <f>C4*D4*E4</f>
        <v>0</v>
      </c>
    </row>
    <row r="5" spans="1:6">
      <c r="A5" s="195">
        <f t="shared" ref="A5:A11" si="0">A4+1</f>
        <v>3</v>
      </c>
      <c r="B5" s="207"/>
      <c r="C5" s="210"/>
      <c r="D5" s="208"/>
      <c r="E5" s="208"/>
      <c r="F5" s="196">
        <f t="shared" ref="F5:F11" si="1">C5*D5*E5</f>
        <v>0</v>
      </c>
    </row>
    <row r="6" spans="1:6">
      <c r="A6" s="195">
        <f t="shared" si="0"/>
        <v>4</v>
      </c>
      <c r="B6" s="207"/>
      <c r="C6" s="210"/>
      <c r="D6" s="208"/>
      <c r="E6" s="208"/>
      <c r="F6" s="196">
        <f t="shared" si="1"/>
        <v>0</v>
      </c>
    </row>
    <row r="7" spans="1:6">
      <c r="A7" s="195">
        <f t="shared" si="0"/>
        <v>5</v>
      </c>
      <c r="B7" s="207"/>
      <c r="C7" s="210"/>
      <c r="D7" s="208"/>
      <c r="E7" s="208"/>
      <c r="F7" s="196">
        <f t="shared" si="1"/>
        <v>0</v>
      </c>
    </row>
    <row r="8" spans="1:6">
      <c r="A8" s="195">
        <f t="shared" si="0"/>
        <v>6</v>
      </c>
      <c r="B8" s="207"/>
      <c r="C8" s="210"/>
      <c r="D8" s="208"/>
      <c r="E8" s="208"/>
      <c r="F8" s="196">
        <f t="shared" si="1"/>
        <v>0</v>
      </c>
    </row>
    <row r="9" spans="1:6">
      <c r="A9" s="195">
        <f t="shared" si="0"/>
        <v>7</v>
      </c>
      <c r="B9" s="207"/>
      <c r="C9" s="210"/>
      <c r="D9" s="208"/>
      <c r="E9" s="208"/>
      <c r="F9" s="196">
        <f t="shared" si="1"/>
        <v>0</v>
      </c>
    </row>
    <row r="10" spans="1:6">
      <c r="A10" s="195">
        <f t="shared" si="0"/>
        <v>8</v>
      </c>
      <c r="B10" s="207"/>
      <c r="C10" s="210"/>
      <c r="D10" s="208"/>
      <c r="E10" s="208"/>
      <c r="F10" s="196">
        <f t="shared" si="1"/>
        <v>0</v>
      </c>
    </row>
    <row r="11" spans="1:6">
      <c r="A11" s="195">
        <f t="shared" si="0"/>
        <v>9</v>
      </c>
      <c r="B11" s="207"/>
      <c r="C11" s="210"/>
      <c r="D11" s="208"/>
      <c r="E11" s="208"/>
      <c r="F11" s="196">
        <f t="shared" si="1"/>
        <v>0</v>
      </c>
    </row>
    <row r="12" spans="1:6">
      <c r="A12" s="523" t="s">
        <v>675</v>
      </c>
      <c r="B12" s="523"/>
      <c r="C12" s="195" t="s">
        <v>670</v>
      </c>
      <c r="D12" s="197">
        <f>SUM(D3:D11)</f>
        <v>0</v>
      </c>
      <c r="E12" s="197">
        <f>SUM(E3:E11)</f>
        <v>0</v>
      </c>
      <c r="F12" s="196">
        <f>SUM(F3:F11)</f>
        <v>0</v>
      </c>
    </row>
    <row r="13" spans="1:6" ht="39" customHeight="1">
      <c r="A13" s="243" t="s">
        <v>681</v>
      </c>
      <c r="B13" s="243"/>
      <c r="C13" s="243"/>
      <c r="D13" s="243"/>
      <c r="E13" s="243"/>
      <c r="F13" s="243"/>
    </row>
    <row r="14" spans="1:6" ht="57.6">
      <c r="A14" s="194" t="s">
        <v>671</v>
      </c>
      <c r="B14" s="194" t="s">
        <v>658</v>
      </c>
      <c r="C14" s="194" t="s">
        <v>637</v>
      </c>
      <c r="D14" s="194" t="s">
        <v>672</v>
      </c>
      <c r="E14" s="194" t="s">
        <v>673</v>
      </c>
      <c r="F14" s="194" t="s">
        <v>674</v>
      </c>
    </row>
    <row r="15" spans="1:6">
      <c r="A15" s="195">
        <v>1</v>
      </c>
      <c r="B15" s="207"/>
      <c r="C15" s="210"/>
      <c r="D15" s="208"/>
      <c r="E15" s="208"/>
      <c r="F15" s="196">
        <f>C15*D15*E15</f>
        <v>0</v>
      </c>
    </row>
    <row r="16" spans="1:6">
      <c r="A16" s="195">
        <f>A15+1</f>
        <v>2</v>
      </c>
      <c r="B16" s="207"/>
      <c r="C16" s="210"/>
      <c r="D16" s="208"/>
      <c r="E16" s="208"/>
      <c r="F16" s="196">
        <f>C16*D16*E16</f>
        <v>0</v>
      </c>
    </row>
    <row r="17" spans="1:6">
      <c r="A17" s="195">
        <f t="shared" ref="A17:A23" si="2">A16+1</f>
        <v>3</v>
      </c>
      <c r="B17" s="207"/>
      <c r="C17" s="210"/>
      <c r="D17" s="208"/>
      <c r="E17" s="208"/>
      <c r="F17" s="196">
        <f t="shared" ref="F17:F23" si="3">C17*D17*E17</f>
        <v>0</v>
      </c>
    </row>
    <row r="18" spans="1:6">
      <c r="A18" s="195">
        <f t="shared" si="2"/>
        <v>4</v>
      </c>
      <c r="B18" s="207"/>
      <c r="C18" s="210"/>
      <c r="D18" s="208"/>
      <c r="E18" s="208"/>
      <c r="F18" s="196">
        <f t="shared" si="3"/>
        <v>0</v>
      </c>
    </row>
    <row r="19" spans="1:6">
      <c r="A19" s="195">
        <f t="shared" si="2"/>
        <v>5</v>
      </c>
      <c r="B19" s="207"/>
      <c r="C19" s="210"/>
      <c r="D19" s="208"/>
      <c r="E19" s="208"/>
      <c r="F19" s="196">
        <f t="shared" si="3"/>
        <v>0</v>
      </c>
    </row>
    <row r="20" spans="1:6">
      <c r="A20" s="195">
        <f t="shared" si="2"/>
        <v>6</v>
      </c>
      <c r="B20" s="207"/>
      <c r="C20" s="210"/>
      <c r="D20" s="208"/>
      <c r="E20" s="208"/>
      <c r="F20" s="196">
        <f t="shared" si="3"/>
        <v>0</v>
      </c>
    </row>
    <row r="21" spans="1:6">
      <c r="A21" s="195">
        <f t="shared" si="2"/>
        <v>7</v>
      </c>
      <c r="B21" s="207"/>
      <c r="C21" s="210"/>
      <c r="D21" s="208"/>
      <c r="E21" s="208"/>
      <c r="F21" s="196">
        <f t="shared" si="3"/>
        <v>0</v>
      </c>
    </row>
    <row r="22" spans="1:6">
      <c r="A22" s="195">
        <f t="shared" si="2"/>
        <v>8</v>
      </c>
      <c r="B22" s="207"/>
      <c r="C22" s="210"/>
      <c r="D22" s="208"/>
      <c r="E22" s="208"/>
      <c r="F22" s="196">
        <f t="shared" si="3"/>
        <v>0</v>
      </c>
    </row>
    <row r="23" spans="1:6">
      <c r="A23" s="195">
        <f t="shared" si="2"/>
        <v>9</v>
      </c>
      <c r="B23" s="207"/>
      <c r="C23" s="210"/>
      <c r="D23" s="208"/>
      <c r="E23" s="208"/>
      <c r="F23" s="196">
        <f t="shared" si="3"/>
        <v>0</v>
      </c>
    </row>
    <row r="24" spans="1:6">
      <c r="A24" s="523" t="s">
        <v>675</v>
      </c>
      <c r="B24" s="523"/>
      <c r="C24" s="195" t="s">
        <v>670</v>
      </c>
      <c r="D24" s="197">
        <f>SUM(D15:D23)</f>
        <v>0</v>
      </c>
      <c r="E24" s="197">
        <f>SUM(E15:E23)</f>
        <v>0</v>
      </c>
      <c r="F24" s="196">
        <f>SUM(F15:F23)</f>
        <v>0</v>
      </c>
    </row>
    <row r="25" spans="1:6" ht="40.5" customHeight="1">
      <c r="A25" s="243" t="s">
        <v>682</v>
      </c>
      <c r="B25" s="243"/>
      <c r="C25" s="243"/>
      <c r="D25" s="243"/>
      <c r="E25" s="243"/>
      <c r="F25" s="243"/>
    </row>
    <row r="26" spans="1:6" ht="57.6">
      <c r="A26" s="194" t="s">
        <v>671</v>
      </c>
      <c r="B26" s="194" t="s">
        <v>658</v>
      </c>
      <c r="C26" s="194" t="s">
        <v>637</v>
      </c>
      <c r="D26" s="194" t="s">
        <v>672</v>
      </c>
      <c r="E26" s="194" t="s">
        <v>673</v>
      </c>
      <c r="F26" s="194" t="s">
        <v>674</v>
      </c>
    </row>
    <row r="27" spans="1:6">
      <c r="A27" s="195">
        <v>1</v>
      </c>
      <c r="B27" s="207"/>
      <c r="C27" s="210"/>
      <c r="D27" s="208"/>
      <c r="E27" s="208"/>
      <c r="F27" s="196">
        <f>C27*D27*E27</f>
        <v>0</v>
      </c>
    </row>
    <row r="28" spans="1:6">
      <c r="A28" s="195">
        <f>A27+1</f>
        <v>2</v>
      </c>
      <c r="B28" s="207"/>
      <c r="C28" s="210"/>
      <c r="D28" s="208"/>
      <c r="E28" s="208"/>
      <c r="F28" s="196">
        <f>C28*D28*E28</f>
        <v>0</v>
      </c>
    </row>
    <row r="29" spans="1:6">
      <c r="A29" s="195">
        <f t="shared" ref="A29:A35" si="4">A28+1</f>
        <v>3</v>
      </c>
      <c r="B29" s="207"/>
      <c r="C29" s="210"/>
      <c r="D29" s="208"/>
      <c r="E29" s="208"/>
      <c r="F29" s="196">
        <f t="shared" ref="F29:F35" si="5">C29*D29*E29</f>
        <v>0</v>
      </c>
    </row>
    <row r="30" spans="1:6">
      <c r="A30" s="195">
        <f t="shared" si="4"/>
        <v>4</v>
      </c>
      <c r="B30" s="207"/>
      <c r="C30" s="210"/>
      <c r="D30" s="208"/>
      <c r="E30" s="208"/>
      <c r="F30" s="196">
        <f t="shared" si="5"/>
        <v>0</v>
      </c>
    </row>
    <row r="31" spans="1:6">
      <c r="A31" s="195">
        <f t="shared" si="4"/>
        <v>5</v>
      </c>
      <c r="B31" s="207"/>
      <c r="C31" s="210"/>
      <c r="D31" s="208"/>
      <c r="E31" s="208"/>
      <c r="F31" s="196">
        <f t="shared" si="5"/>
        <v>0</v>
      </c>
    </row>
    <row r="32" spans="1:6">
      <c r="A32" s="195">
        <f t="shared" si="4"/>
        <v>6</v>
      </c>
      <c r="B32" s="207"/>
      <c r="C32" s="210"/>
      <c r="D32" s="208"/>
      <c r="E32" s="208"/>
      <c r="F32" s="196">
        <f t="shared" si="5"/>
        <v>0</v>
      </c>
    </row>
    <row r="33" spans="1:6">
      <c r="A33" s="195">
        <f t="shared" si="4"/>
        <v>7</v>
      </c>
      <c r="B33" s="207"/>
      <c r="C33" s="210"/>
      <c r="D33" s="208"/>
      <c r="E33" s="208"/>
      <c r="F33" s="196">
        <f t="shared" si="5"/>
        <v>0</v>
      </c>
    </row>
    <row r="34" spans="1:6">
      <c r="A34" s="195">
        <f t="shared" si="4"/>
        <v>8</v>
      </c>
      <c r="B34" s="207"/>
      <c r="C34" s="210"/>
      <c r="D34" s="208"/>
      <c r="E34" s="208"/>
      <c r="F34" s="196">
        <f t="shared" si="5"/>
        <v>0</v>
      </c>
    </row>
    <row r="35" spans="1:6">
      <c r="A35" s="195">
        <f t="shared" si="4"/>
        <v>9</v>
      </c>
      <c r="B35" s="207"/>
      <c r="C35" s="210"/>
      <c r="D35" s="208"/>
      <c r="E35" s="208"/>
      <c r="F35" s="196">
        <f t="shared" si="5"/>
        <v>0</v>
      </c>
    </row>
    <row r="36" spans="1:6">
      <c r="A36" s="523" t="s">
        <v>675</v>
      </c>
      <c r="B36" s="523"/>
      <c r="C36" s="195" t="s">
        <v>670</v>
      </c>
      <c r="D36" s="197">
        <f>SUM(D27:D35)</f>
        <v>0</v>
      </c>
      <c r="E36" s="197">
        <f>SUM(E27:E35)</f>
        <v>0</v>
      </c>
      <c r="F36" s="196">
        <f>SUM(F27:F34)</f>
        <v>0</v>
      </c>
    </row>
    <row r="39" spans="1:6">
      <c r="A39" s="192"/>
      <c r="B39" s="192"/>
      <c r="C39" s="182"/>
      <c r="D39" s="193"/>
      <c r="E39" s="193"/>
      <c r="F39" s="193"/>
    </row>
    <row r="40" spans="1:6">
      <c r="A40" s="182"/>
      <c r="B40" s="182"/>
      <c r="C40" s="182"/>
      <c r="D40" s="182"/>
      <c r="E40" s="182"/>
      <c r="F40" s="182"/>
    </row>
    <row r="41" spans="1:6">
      <c r="A41" s="193"/>
      <c r="B41" s="193"/>
      <c r="C41" s="193"/>
      <c r="D41" s="193"/>
      <c r="E41" s="193"/>
      <c r="F41" s="193"/>
    </row>
    <row r="42" spans="1:6">
      <c r="A42" s="193"/>
      <c r="B42" s="193"/>
      <c r="C42" s="193"/>
      <c r="D42" s="193"/>
      <c r="E42" s="193"/>
      <c r="F42" s="193"/>
    </row>
    <row r="43" spans="1:6">
      <c r="A43" s="193"/>
      <c r="B43" s="193"/>
      <c r="C43" s="193"/>
      <c r="D43" s="193"/>
      <c r="E43" s="193"/>
      <c r="F43" s="193"/>
    </row>
    <row r="44" spans="1:6">
      <c r="A44" s="193"/>
      <c r="B44" s="193"/>
      <c r="C44" s="193"/>
      <c r="D44" s="193"/>
      <c r="E44" s="193"/>
      <c r="F44" s="193"/>
    </row>
    <row r="45" spans="1:6">
      <c r="A45" s="193"/>
      <c r="B45" s="193"/>
      <c r="C45" s="193"/>
      <c r="D45" s="193"/>
      <c r="E45" s="193"/>
      <c r="F45" s="193"/>
    </row>
    <row r="46" spans="1:6">
      <c r="A46" s="193"/>
      <c r="B46" s="193"/>
      <c r="C46" s="193"/>
      <c r="D46" s="193"/>
      <c r="E46" s="193"/>
      <c r="F46" s="193"/>
    </row>
    <row r="47" spans="1:6">
      <c r="A47" s="193"/>
      <c r="B47" s="193"/>
      <c r="C47" s="193"/>
      <c r="D47" s="193"/>
      <c r="E47" s="193"/>
      <c r="F47" s="193"/>
    </row>
    <row r="48" spans="1:6">
      <c r="A48" s="193"/>
      <c r="B48" s="193"/>
      <c r="C48" s="193"/>
      <c r="D48" s="193"/>
      <c r="E48" s="193"/>
      <c r="F48" s="193"/>
    </row>
    <row r="49" spans="1:6">
      <c r="A49" s="193"/>
      <c r="B49" s="193"/>
      <c r="C49" s="193"/>
      <c r="D49" s="193"/>
      <c r="E49" s="193"/>
      <c r="F49" s="193"/>
    </row>
    <row r="50" spans="1:6">
      <c r="A50" s="193"/>
      <c r="B50" s="193"/>
      <c r="C50" s="193"/>
      <c r="D50" s="193"/>
      <c r="E50" s="193"/>
      <c r="F50" s="193"/>
    </row>
    <row r="51" spans="1:6">
      <c r="A51" s="193"/>
      <c r="B51" s="193"/>
      <c r="C51" s="193"/>
      <c r="D51" s="193"/>
      <c r="E51" s="193"/>
      <c r="F51" s="193"/>
    </row>
    <row r="52" spans="1:6">
      <c r="A52" s="193"/>
      <c r="B52" s="193"/>
      <c r="C52" s="193"/>
      <c r="D52" s="193"/>
      <c r="E52" s="193"/>
      <c r="F52" s="193"/>
    </row>
    <row r="53" spans="1:6">
      <c r="A53" s="193"/>
      <c r="B53" s="193"/>
      <c r="C53" s="193"/>
      <c r="D53" s="193"/>
      <c r="E53" s="193"/>
      <c r="F53" s="193"/>
    </row>
    <row r="54" spans="1:6">
      <c r="A54" s="193"/>
      <c r="B54" s="193"/>
      <c r="C54" s="193"/>
      <c r="D54" s="193"/>
      <c r="E54" s="193"/>
      <c r="F54" s="193"/>
    </row>
    <row r="55" spans="1:6">
      <c r="A55" s="193"/>
      <c r="B55" s="193"/>
      <c r="C55" s="193"/>
      <c r="D55" s="193"/>
      <c r="E55" s="193"/>
      <c r="F55" s="193"/>
    </row>
    <row r="56" spans="1:6">
      <c r="A56" s="192"/>
      <c r="B56" s="192"/>
      <c r="C56" s="182"/>
      <c r="D56" s="193"/>
      <c r="E56" s="193"/>
      <c r="F56" s="193"/>
    </row>
    <row r="57" spans="1:6">
      <c r="A57" s="182"/>
      <c r="B57" s="182"/>
      <c r="C57" s="182"/>
      <c r="D57" s="182"/>
      <c r="E57" s="182"/>
      <c r="F57" s="182"/>
    </row>
    <row r="58" spans="1:6">
      <c r="A58" s="193"/>
      <c r="B58" s="193"/>
      <c r="C58" s="193"/>
      <c r="D58" s="193"/>
      <c r="E58" s="193"/>
      <c r="F58" s="193"/>
    </row>
    <row r="59" spans="1:6">
      <c r="A59" s="193"/>
      <c r="B59" s="193"/>
      <c r="C59" s="193"/>
      <c r="D59" s="193"/>
      <c r="E59" s="193"/>
      <c r="F59" s="193"/>
    </row>
    <row r="60" spans="1:6">
      <c r="A60" s="193"/>
      <c r="B60" s="193"/>
      <c r="C60" s="193"/>
      <c r="D60" s="193"/>
      <c r="E60" s="193"/>
      <c r="F60" s="193"/>
    </row>
    <row r="61" spans="1:6">
      <c r="A61" s="193"/>
      <c r="B61" s="193"/>
      <c r="C61" s="193"/>
      <c r="D61" s="193"/>
      <c r="E61" s="193"/>
      <c r="F61" s="193"/>
    </row>
    <row r="73" spans="1:3">
      <c r="A73" s="522"/>
      <c r="B73" s="522"/>
      <c r="C73" s="182"/>
    </row>
  </sheetData>
  <sheetProtection password="E80F" sheet="1" formatCells="0" formatColumns="0" formatRows="0" insertColumns="0" insertRows="0" insertHyperlinks="0" deleteColumns="0" deleteRows="0" sort="0" autoFilter="0" pivotTables="0"/>
  <mergeCells count="7">
    <mergeCell ref="A1:F1"/>
    <mergeCell ref="A73:B73"/>
    <mergeCell ref="A12:B12"/>
    <mergeCell ref="A13:F13"/>
    <mergeCell ref="A24:B24"/>
    <mergeCell ref="A25:F25"/>
    <mergeCell ref="A36:B36"/>
  </mergeCells>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sheetPr codeName="Лист13">
    <tabColor rgb="FF00B0F0"/>
  </sheetPr>
  <dimension ref="A1:F73"/>
  <sheetViews>
    <sheetView view="pageBreakPreview" zoomScaleNormal="100" zoomScaleSheetLayoutView="100" workbookViewId="0">
      <selection activeCell="A25" sqref="A25:F25"/>
    </sheetView>
  </sheetViews>
  <sheetFormatPr defaultRowHeight="14.4"/>
  <cols>
    <col min="1" max="1" width="4.88671875" customWidth="1"/>
    <col min="2" max="2" width="25.109375" customWidth="1"/>
    <col min="3" max="3" width="15.44140625" customWidth="1"/>
    <col min="4" max="4" width="12.109375" customWidth="1"/>
    <col min="5" max="5" width="13.5546875" customWidth="1"/>
    <col min="6" max="6" width="15.88671875" customWidth="1"/>
  </cols>
  <sheetData>
    <row r="1" spans="1:6" ht="34.5" customHeight="1">
      <c r="A1" s="291" t="s">
        <v>685</v>
      </c>
      <c r="B1" s="291"/>
      <c r="C1" s="291"/>
      <c r="D1" s="291"/>
      <c r="E1" s="291"/>
      <c r="F1" s="291"/>
    </row>
    <row r="2" spans="1:6" ht="57.6">
      <c r="A2" s="201" t="s">
        <v>671</v>
      </c>
      <c r="B2" s="201" t="s">
        <v>658</v>
      </c>
      <c r="C2" s="201" t="s">
        <v>639</v>
      </c>
      <c r="D2" s="201" t="s">
        <v>640</v>
      </c>
      <c r="E2" s="201" t="s">
        <v>676</v>
      </c>
      <c r="F2" s="201" t="s">
        <v>638</v>
      </c>
    </row>
    <row r="3" spans="1:6">
      <c r="A3" s="203">
        <v>1</v>
      </c>
      <c r="B3" s="207"/>
      <c r="C3" s="208"/>
      <c r="D3" s="208"/>
      <c r="E3" s="209"/>
      <c r="F3" s="206">
        <f>C3*D3*E3</f>
        <v>0</v>
      </c>
    </row>
    <row r="4" spans="1:6">
      <c r="A4" s="203">
        <f>A3+1</f>
        <v>2</v>
      </c>
      <c r="B4" s="207"/>
      <c r="C4" s="208"/>
      <c r="D4" s="208"/>
      <c r="E4" s="209"/>
      <c r="F4" s="206">
        <f>C4*D4*E4</f>
        <v>0</v>
      </c>
    </row>
    <row r="5" spans="1:6">
      <c r="A5" s="203">
        <f t="shared" ref="A5:A11" si="0">A4+1</f>
        <v>3</v>
      </c>
      <c r="B5" s="207"/>
      <c r="C5" s="208"/>
      <c r="D5" s="208"/>
      <c r="E5" s="209"/>
      <c r="F5" s="206">
        <f t="shared" ref="F5:F11" si="1">C5*D5*E5</f>
        <v>0</v>
      </c>
    </row>
    <row r="6" spans="1:6">
      <c r="A6" s="203">
        <f t="shared" si="0"/>
        <v>4</v>
      </c>
      <c r="B6" s="207"/>
      <c r="C6" s="208"/>
      <c r="D6" s="208"/>
      <c r="E6" s="209"/>
      <c r="F6" s="206">
        <f t="shared" si="1"/>
        <v>0</v>
      </c>
    </row>
    <row r="7" spans="1:6">
      <c r="A7" s="203">
        <f t="shared" si="0"/>
        <v>5</v>
      </c>
      <c r="B7" s="207"/>
      <c r="C7" s="208"/>
      <c r="D7" s="208"/>
      <c r="E7" s="209"/>
      <c r="F7" s="206">
        <f t="shared" si="1"/>
        <v>0</v>
      </c>
    </row>
    <row r="8" spans="1:6">
      <c r="A8" s="203">
        <f t="shared" si="0"/>
        <v>6</v>
      </c>
      <c r="B8" s="207"/>
      <c r="C8" s="208"/>
      <c r="D8" s="208"/>
      <c r="E8" s="209"/>
      <c r="F8" s="206">
        <f t="shared" si="1"/>
        <v>0</v>
      </c>
    </row>
    <row r="9" spans="1:6">
      <c r="A9" s="203">
        <f t="shared" si="0"/>
        <v>7</v>
      </c>
      <c r="B9" s="207"/>
      <c r="C9" s="208"/>
      <c r="D9" s="208"/>
      <c r="E9" s="209"/>
      <c r="F9" s="206">
        <f t="shared" si="1"/>
        <v>0</v>
      </c>
    </row>
    <row r="10" spans="1:6">
      <c r="A10" s="203">
        <f t="shared" si="0"/>
        <v>8</v>
      </c>
      <c r="B10" s="207"/>
      <c r="C10" s="208"/>
      <c r="D10" s="208"/>
      <c r="E10" s="209"/>
      <c r="F10" s="206">
        <f t="shared" si="1"/>
        <v>0</v>
      </c>
    </row>
    <row r="11" spans="1:6">
      <c r="A11" s="203">
        <f t="shared" si="0"/>
        <v>9</v>
      </c>
      <c r="B11" s="207"/>
      <c r="C11" s="208"/>
      <c r="D11" s="208"/>
      <c r="E11" s="209"/>
      <c r="F11" s="206">
        <f t="shared" si="1"/>
        <v>0</v>
      </c>
    </row>
    <row r="12" spans="1:6">
      <c r="A12" s="524" t="s">
        <v>675</v>
      </c>
      <c r="B12" s="524"/>
      <c r="C12" s="204">
        <f>SUM(C3:C11)</f>
        <v>0</v>
      </c>
      <c r="D12" s="204">
        <f>SUM(D3:D11)</f>
        <v>0</v>
      </c>
      <c r="E12" s="203" t="s">
        <v>670</v>
      </c>
      <c r="F12" s="206">
        <f>SUM(F3:F11)</f>
        <v>0</v>
      </c>
    </row>
    <row r="13" spans="1:6" ht="30.75" customHeight="1">
      <c r="A13" s="291" t="s">
        <v>684</v>
      </c>
      <c r="B13" s="291"/>
      <c r="C13" s="291"/>
      <c r="D13" s="291"/>
      <c r="E13" s="291"/>
      <c r="F13" s="291"/>
    </row>
    <row r="14" spans="1:6" ht="60" customHeight="1">
      <c r="A14" s="201" t="s">
        <v>671</v>
      </c>
      <c r="B14" s="201" t="s">
        <v>658</v>
      </c>
      <c r="C14" s="201" t="s">
        <v>639</v>
      </c>
      <c r="D14" s="201" t="s">
        <v>640</v>
      </c>
      <c r="E14" s="201" t="s">
        <v>676</v>
      </c>
      <c r="F14" s="201" t="s">
        <v>674</v>
      </c>
    </row>
    <row r="15" spans="1:6">
      <c r="A15" s="203">
        <v>1</v>
      </c>
      <c r="B15" s="207"/>
      <c r="C15" s="208"/>
      <c r="D15" s="208"/>
      <c r="E15" s="209"/>
      <c r="F15" s="206">
        <f>C15*D15*E15</f>
        <v>0</v>
      </c>
    </row>
    <row r="16" spans="1:6">
      <c r="A16" s="203">
        <f>A15+1</f>
        <v>2</v>
      </c>
      <c r="B16" s="207"/>
      <c r="C16" s="208"/>
      <c r="D16" s="208"/>
      <c r="E16" s="209"/>
      <c r="F16" s="206">
        <f>C16*D16*E16</f>
        <v>0</v>
      </c>
    </row>
    <row r="17" spans="1:6">
      <c r="A17" s="203">
        <f t="shared" ref="A17:A23" si="2">A16+1</f>
        <v>3</v>
      </c>
      <c r="B17" s="207"/>
      <c r="C17" s="208"/>
      <c r="D17" s="208"/>
      <c r="E17" s="209"/>
      <c r="F17" s="206">
        <f t="shared" ref="F17:F23" si="3">C17*D17*E17</f>
        <v>0</v>
      </c>
    </row>
    <row r="18" spans="1:6">
      <c r="A18" s="203">
        <f t="shared" si="2"/>
        <v>4</v>
      </c>
      <c r="B18" s="207"/>
      <c r="C18" s="208"/>
      <c r="D18" s="208"/>
      <c r="E18" s="209"/>
      <c r="F18" s="206">
        <f t="shared" si="3"/>
        <v>0</v>
      </c>
    </row>
    <row r="19" spans="1:6">
      <c r="A19" s="203">
        <f t="shared" si="2"/>
        <v>5</v>
      </c>
      <c r="B19" s="207"/>
      <c r="C19" s="208"/>
      <c r="D19" s="208"/>
      <c r="E19" s="209"/>
      <c r="F19" s="206">
        <f t="shared" si="3"/>
        <v>0</v>
      </c>
    </row>
    <row r="20" spans="1:6">
      <c r="A20" s="203">
        <f t="shared" si="2"/>
        <v>6</v>
      </c>
      <c r="B20" s="207"/>
      <c r="C20" s="208"/>
      <c r="D20" s="208"/>
      <c r="E20" s="209"/>
      <c r="F20" s="206">
        <f t="shared" si="3"/>
        <v>0</v>
      </c>
    </row>
    <row r="21" spans="1:6">
      <c r="A21" s="203">
        <f t="shared" si="2"/>
        <v>7</v>
      </c>
      <c r="B21" s="207"/>
      <c r="C21" s="208"/>
      <c r="D21" s="208"/>
      <c r="E21" s="209"/>
      <c r="F21" s="206">
        <f t="shared" si="3"/>
        <v>0</v>
      </c>
    </row>
    <row r="22" spans="1:6">
      <c r="A22" s="203">
        <f t="shared" si="2"/>
        <v>8</v>
      </c>
      <c r="B22" s="207"/>
      <c r="C22" s="208"/>
      <c r="D22" s="208"/>
      <c r="E22" s="209"/>
      <c r="F22" s="206">
        <f t="shared" si="3"/>
        <v>0</v>
      </c>
    </row>
    <row r="23" spans="1:6">
      <c r="A23" s="203">
        <f t="shared" si="2"/>
        <v>9</v>
      </c>
      <c r="B23" s="207"/>
      <c r="C23" s="208"/>
      <c r="D23" s="208"/>
      <c r="E23" s="209"/>
      <c r="F23" s="206">
        <f t="shared" si="3"/>
        <v>0</v>
      </c>
    </row>
    <row r="24" spans="1:6" ht="15" customHeight="1">
      <c r="A24" s="524" t="s">
        <v>675</v>
      </c>
      <c r="B24" s="524"/>
      <c r="C24" s="204">
        <f>SUM(C15:C23)</f>
        <v>0</v>
      </c>
      <c r="D24" s="204">
        <f>SUM(D15:D23)</f>
        <v>0</v>
      </c>
      <c r="E24" s="203" t="s">
        <v>670</v>
      </c>
      <c r="F24" s="206">
        <f>SUM(F15:F23)</f>
        <v>0</v>
      </c>
    </row>
    <row r="25" spans="1:6" ht="40.5" customHeight="1">
      <c r="A25" s="291" t="s">
        <v>683</v>
      </c>
      <c r="B25" s="291"/>
      <c r="C25" s="291"/>
      <c r="D25" s="291"/>
      <c r="E25" s="291"/>
      <c r="F25" s="291"/>
    </row>
    <row r="26" spans="1:6" ht="60" customHeight="1">
      <c r="A26" s="201" t="s">
        <v>671</v>
      </c>
      <c r="B26" s="201" t="s">
        <v>658</v>
      </c>
      <c r="C26" s="201" t="s">
        <v>639</v>
      </c>
      <c r="D26" s="201" t="s">
        <v>640</v>
      </c>
      <c r="E26" s="201" t="s">
        <v>676</v>
      </c>
      <c r="F26" s="201" t="s">
        <v>674</v>
      </c>
    </row>
    <row r="27" spans="1:6">
      <c r="A27" s="203">
        <v>1</v>
      </c>
      <c r="B27" s="207"/>
      <c r="C27" s="208"/>
      <c r="D27" s="208"/>
      <c r="E27" s="209"/>
      <c r="F27" s="206">
        <f>C27*D27*E27</f>
        <v>0</v>
      </c>
    </row>
    <row r="28" spans="1:6">
      <c r="A28" s="203">
        <f>A27+1</f>
        <v>2</v>
      </c>
      <c r="B28" s="207"/>
      <c r="C28" s="208"/>
      <c r="D28" s="208"/>
      <c r="E28" s="209"/>
      <c r="F28" s="206">
        <f>C28*D28*E28</f>
        <v>0</v>
      </c>
    </row>
    <row r="29" spans="1:6">
      <c r="A29" s="203">
        <f t="shared" ref="A29:A35" si="4">A28+1</f>
        <v>3</v>
      </c>
      <c r="B29" s="207"/>
      <c r="C29" s="208"/>
      <c r="D29" s="208"/>
      <c r="E29" s="209"/>
      <c r="F29" s="206">
        <f t="shared" ref="F29:F35" si="5">C29*D29*E29</f>
        <v>0</v>
      </c>
    </row>
    <row r="30" spans="1:6">
      <c r="A30" s="203">
        <f t="shared" si="4"/>
        <v>4</v>
      </c>
      <c r="B30" s="207"/>
      <c r="C30" s="208"/>
      <c r="D30" s="208"/>
      <c r="E30" s="209"/>
      <c r="F30" s="206">
        <f t="shared" si="5"/>
        <v>0</v>
      </c>
    </row>
    <row r="31" spans="1:6">
      <c r="A31" s="203">
        <f t="shared" si="4"/>
        <v>5</v>
      </c>
      <c r="B31" s="207"/>
      <c r="C31" s="208"/>
      <c r="D31" s="208"/>
      <c r="E31" s="209"/>
      <c r="F31" s="206">
        <f t="shared" si="5"/>
        <v>0</v>
      </c>
    </row>
    <row r="32" spans="1:6">
      <c r="A32" s="203">
        <f t="shared" si="4"/>
        <v>6</v>
      </c>
      <c r="B32" s="207"/>
      <c r="C32" s="208"/>
      <c r="D32" s="208"/>
      <c r="E32" s="209"/>
      <c r="F32" s="206">
        <f t="shared" si="5"/>
        <v>0</v>
      </c>
    </row>
    <row r="33" spans="1:6">
      <c r="A33" s="203">
        <f t="shared" si="4"/>
        <v>7</v>
      </c>
      <c r="B33" s="207"/>
      <c r="C33" s="208"/>
      <c r="D33" s="208"/>
      <c r="E33" s="209"/>
      <c r="F33" s="206">
        <f t="shared" si="5"/>
        <v>0</v>
      </c>
    </row>
    <row r="34" spans="1:6">
      <c r="A34" s="203">
        <f t="shared" si="4"/>
        <v>8</v>
      </c>
      <c r="B34" s="207"/>
      <c r="C34" s="208"/>
      <c r="D34" s="208"/>
      <c r="E34" s="209"/>
      <c r="F34" s="206">
        <f t="shared" si="5"/>
        <v>0</v>
      </c>
    </row>
    <row r="35" spans="1:6">
      <c r="A35" s="203">
        <f t="shared" si="4"/>
        <v>9</v>
      </c>
      <c r="B35" s="207"/>
      <c r="C35" s="208"/>
      <c r="D35" s="208"/>
      <c r="E35" s="209"/>
      <c r="F35" s="206">
        <f t="shared" si="5"/>
        <v>0</v>
      </c>
    </row>
    <row r="36" spans="1:6" ht="15" customHeight="1">
      <c r="A36" s="524" t="s">
        <v>675</v>
      </c>
      <c r="B36" s="524"/>
      <c r="C36" s="204">
        <f>SUM(C27:C35)</f>
        <v>0</v>
      </c>
      <c r="D36" s="204">
        <f>SUM(D27:D35)</f>
        <v>0</v>
      </c>
      <c r="E36" s="203" t="s">
        <v>670</v>
      </c>
      <c r="F36" s="206">
        <f>SUM(F27:F34)</f>
        <v>0</v>
      </c>
    </row>
    <row r="39" spans="1:6">
      <c r="A39" s="192"/>
      <c r="B39" s="192"/>
      <c r="C39" s="198"/>
      <c r="D39" s="193"/>
      <c r="E39" s="193"/>
      <c r="F39" s="193"/>
    </row>
    <row r="40" spans="1:6">
      <c r="A40" s="198"/>
      <c r="B40" s="198"/>
      <c r="C40" s="198"/>
      <c r="D40" s="198"/>
      <c r="E40" s="198"/>
      <c r="F40" s="198"/>
    </row>
    <row r="41" spans="1:6">
      <c r="A41" s="193"/>
      <c r="B41" s="193"/>
      <c r="C41" s="193"/>
      <c r="D41" s="193"/>
      <c r="E41" s="193"/>
      <c r="F41" s="193"/>
    </row>
    <row r="42" spans="1:6">
      <c r="A42" s="193"/>
      <c r="B42" s="193"/>
      <c r="C42" s="193"/>
      <c r="D42" s="193"/>
      <c r="E42" s="193"/>
      <c r="F42" s="193"/>
    </row>
    <row r="43" spans="1:6">
      <c r="A43" s="193"/>
      <c r="B43" s="193"/>
      <c r="C43" s="193"/>
      <c r="D43" s="193"/>
      <c r="E43" s="193"/>
      <c r="F43" s="193"/>
    </row>
    <row r="44" spans="1:6">
      <c r="A44" s="193"/>
      <c r="B44" s="193"/>
      <c r="C44" s="193"/>
      <c r="D44" s="193"/>
      <c r="E44" s="193"/>
      <c r="F44" s="193"/>
    </row>
    <row r="45" spans="1:6">
      <c r="A45" s="193"/>
      <c r="B45" s="193"/>
      <c r="C45" s="193"/>
      <c r="D45" s="193"/>
      <c r="E45" s="193"/>
      <c r="F45" s="193"/>
    </row>
    <row r="46" spans="1:6">
      <c r="A46" s="193"/>
      <c r="B46" s="193"/>
      <c r="C46" s="193"/>
      <c r="D46" s="193"/>
      <c r="E46" s="193"/>
      <c r="F46" s="193"/>
    </row>
    <row r="47" spans="1:6">
      <c r="A47" s="193"/>
      <c r="B47" s="193"/>
      <c r="C47" s="193"/>
      <c r="D47" s="193"/>
      <c r="E47" s="193"/>
      <c r="F47" s="193"/>
    </row>
    <row r="48" spans="1:6">
      <c r="A48" s="193"/>
      <c r="B48" s="193"/>
      <c r="C48" s="193"/>
      <c r="D48" s="193"/>
      <c r="E48" s="193"/>
      <c r="F48" s="193"/>
    </row>
    <row r="49" spans="1:6">
      <c r="A49" s="193"/>
      <c r="B49" s="193"/>
      <c r="C49" s="193"/>
      <c r="D49" s="193"/>
      <c r="E49" s="193"/>
      <c r="F49" s="193"/>
    </row>
    <row r="50" spans="1:6">
      <c r="A50" s="193"/>
      <c r="B50" s="193"/>
      <c r="C50" s="193"/>
      <c r="D50" s="193"/>
      <c r="E50" s="193"/>
      <c r="F50" s="193"/>
    </row>
    <row r="51" spans="1:6">
      <c r="A51" s="193"/>
      <c r="B51" s="193"/>
      <c r="C51" s="193"/>
      <c r="D51" s="193"/>
      <c r="E51" s="193"/>
      <c r="F51" s="193"/>
    </row>
    <row r="52" spans="1:6">
      <c r="A52" s="193"/>
      <c r="B52" s="193"/>
      <c r="C52" s="193"/>
      <c r="D52" s="193"/>
      <c r="E52" s="193"/>
      <c r="F52" s="193"/>
    </row>
    <row r="53" spans="1:6">
      <c r="A53" s="193"/>
      <c r="B53" s="193"/>
      <c r="C53" s="193"/>
      <c r="D53" s="193"/>
      <c r="E53" s="193"/>
      <c r="F53" s="193"/>
    </row>
    <row r="54" spans="1:6">
      <c r="A54" s="193"/>
      <c r="B54" s="193"/>
      <c r="C54" s="193"/>
      <c r="D54" s="193"/>
      <c r="E54" s="193"/>
      <c r="F54" s="193"/>
    </row>
    <row r="55" spans="1:6">
      <c r="A55" s="193"/>
      <c r="B55" s="193"/>
      <c r="C55" s="193"/>
      <c r="D55" s="193"/>
      <c r="E55" s="193"/>
      <c r="F55" s="193"/>
    </row>
    <row r="56" spans="1:6">
      <c r="A56" s="192"/>
      <c r="B56" s="192"/>
      <c r="C56" s="198"/>
      <c r="D56" s="193"/>
      <c r="E56" s="193"/>
      <c r="F56" s="193"/>
    </row>
    <row r="57" spans="1:6">
      <c r="A57" s="198"/>
      <c r="B57" s="198"/>
      <c r="C57" s="198"/>
      <c r="D57" s="198"/>
      <c r="E57" s="198"/>
      <c r="F57" s="198"/>
    </row>
    <row r="58" spans="1:6">
      <c r="A58" s="193"/>
      <c r="B58" s="193"/>
      <c r="C58" s="193"/>
      <c r="D58" s="193"/>
      <c r="E58" s="193"/>
      <c r="F58" s="193"/>
    </row>
    <row r="59" spans="1:6">
      <c r="A59" s="193"/>
      <c r="B59" s="193"/>
      <c r="C59" s="193"/>
      <c r="D59" s="193"/>
      <c r="E59" s="193"/>
      <c r="F59" s="193"/>
    </row>
    <row r="60" spans="1:6">
      <c r="A60" s="193"/>
      <c r="B60" s="193"/>
      <c r="C60" s="193"/>
      <c r="D60" s="193"/>
      <c r="E60" s="193"/>
      <c r="F60" s="193"/>
    </row>
    <row r="61" spans="1:6">
      <c r="A61" s="193"/>
      <c r="B61" s="193"/>
      <c r="C61" s="193"/>
      <c r="D61" s="193"/>
      <c r="E61" s="193"/>
      <c r="F61" s="193"/>
    </row>
    <row r="73" spans="1:3">
      <c r="A73" s="522"/>
      <c r="B73" s="522"/>
      <c r="C73" s="198"/>
    </row>
  </sheetData>
  <sheetProtection password="E80F" sheet="1" formatCells="0" formatColumns="0" formatRows="0" insertColumns="0" insertRows="0" insertHyperlinks="0" deleteColumns="0" deleteRows="0" sort="0" autoFilter="0" pivotTables="0"/>
  <mergeCells count="7">
    <mergeCell ref="A73:B73"/>
    <mergeCell ref="A1:F1"/>
    <mergeCell ref="A12:B12"/>
    <mergeCell ref="A13:F13"/>
    <mergeCell ref="A24:B24"/>
    <mergeCell ref="A25:F25"/>
    <mergeCell ref="A36:B36"/>
  </mergeCells>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sheetPr codeName="Лист14">
    <tabColor rgb="FF00B0F0"/>
  </sheetPr>
  <dimension ref="A1:H48"/>
  <sheetViews>
    <sheetView view="pageBreakPreview" zoomScaleNormal="100" zoomScaleSheetLayoutView="100" workbookViewId="0">
      <selection activeCell="L8" sqref="L8"/>
    </sheetView>
  </sheetViews>
  <sheetFormatPr defaultRowHeight="14.4"/>
  <cols>
    <col min="1" max="1" width="4" customWidth="1"/>
    <col min="2" max="2" width="56.44140625" customWidth="1"/>
    <col min="3" max="8" width="11.6640625" customWidth="1"/>
  </cols>
  <sheetData>
    <row r="1" spans="1:8" ht="33.75" customHeight="1">
      <c r="A1" s="294" t="s">
        <v>641</v>
      </c>
      <c r="B1" s="294"/>
      <c r="C1" s="294"/>
      <c r="D1" s="294"/>
      <c r="E1" s="294"/>
      <c r="F1" s="294"/>
      <c r="G1" s="525"/>
      <c r="H1" s="525"/>
    </row>
    <row r="2" spans="1:8" ht="31.5" customHeight="1">
      <c r="A2" s="460" t="s">
        <v>671</v>
      </c>
      <c r="B2" s="460" t="s">
        <v>642</v>
      </c>
      <c r="C2" s="460" t="s">
        <v>688</v>
      </c>
      <c r="D2" s="460"/>
      <c r="E2" s="460" t="s">
        <v>689</v>
      </c>
      <c r="F2" s="460"/>
      <c r="G2" s="460" t="s">
        <v>690</v>
      </c>
      <c r="H2" s="460"/>
    </row>
    <row r="3" spans="1:8" ht="90.75" customHeight="1">
      <c r="A3" s="460"/>
      <c r="B3" s="460"/>
      <c r="C3" s="201" t="s">
        <v>686</v>
      </c>
      <c r="D3" s="201" t="s">
        <v>687</v>
      </c>
      <c r="E3" s="201" t="s">
        <v>686</v>
      </c>
      <c r="F3" s="201" t="s">
        <v>687</v>
      </c>
      <c r="G3" s="201" t="s">
        <v>686</v>
      </c>
      <c r="H3" s="201" t="s">
        <v>687</v>
      </c>
    </row>
    <row r="4" spans="1:8" ht="28.8">
      <c r="A4" s="203">
        <v>1</v>
      </c>
      <c r="B4" s="215" t="s">
        <v>691</v>
      </c>
      <c r="C4" s="204" t="s">
        <v>670</v>
      </c>
      <c r="D4" s="205">
        <f>D5+D6+D7</f>
        <v>0</v>
      </c>
      <c r="E4" s="213" t="s">
        <v>670</v>
      </c>
      <c r="F4" s="205">
        <f>F5+F6+F7</f>
        <v>0</v>
      </c>
      <c r="G4" s="203" t="s">
        <v>670</v>
      </c>
      <c r="H4" s="205">
        <f>H5+H6+H7</f>
        <v>0</v>
      </c>
    </row>
    <row r="5" spans="1:8">
      <c r="A5" s="214" t="s">
        <v>643</v>
      </c>
      <c r="B5" s="211" t="s">
        <v>692</v>
      </c>
      <c r="C5" s="209"/>
      <c r="D5" s="209"/>
      <c r="E5" s="209"/>
      <c r="F5" s="209"/>
      <c r="G5" s="209"/>
      <c r="H5" s="209"/>
    </row>
    <row r="6" spans="1:8">
      <c r="A6" s="214" t="s">
        <v>644</v>
      </c>
      <c r="B6" s="211" t="s">
        <v>693</v>
      </c>
      <c r="C6" s="209"/>
      <c r="D6" s="209"/>
      <c r="E6" s="209"/>
      <c r="F6" s="209"/>
      <c r="G6" s="209"/>
      <c r="H6" s="209"/>
    </row>
    <row r="7" spans="1:8" ht="28.8">
      <c r="A7" s="214" t="s">
        <v>645</v>
      </c>
      <c r="B7" s="211" t="s">
        <v>695</v>
      </c>
      <c r="C7" s="209"/>
      <c r="D7" s="209"/>
      <c r="E7" s="209"/>
      <c r="F7" s="209"/>
      <c r="G7" s="209"/>
      <c r="H7" s="209"/>
    </row>
    <row r="8" spans="1:8" ht="28.8">
      <c r="A8" s="214" t="s">
        <v>646</v>
      </c>
      <c r="B8" s="215" t="s">
        <v>694</v>
      </c>
      <c r="C8" s="204" t="s">
        <v>670</v>
      </c>
      <c r="D8" s="205">
        <f>SUM(D9:D13)</f>
        <v>0</v>
      </c>
      <c r="E8" s="204" t="s">
        <v>670</v>
      </c>
      <c r="F8" s="218">
        <f t="shared" ref="F8:H8" si="0">SUM(F9:F13)</f>
        <v>0</v>
      </c>
      <c r="G8" s="204" t="s">
        <v>670</v>
      </c>
      <c r="H8" s="205">
        <f t="shared" si="0"/>
        <v>0</v>
      </c>
    </row>
    <row r="9" spans="1:8" ht="28.8">
      <c r="A9" s="214" t="s">
        <v>647</v>
      </c>
      <c r="B9" s="211" t="s">
        <v>696</v>
      </c>
      <c r="C9" s="209"/>
      <c r="D9" s="209"/>
      <c r="E9" s="209"/>
      <c r="F9" s="209"/>
      <c r="G9" s="209"/>
      <c r="H9" s="209"/>
    </row>
    <row r="10" spans="1:8" ht="25.5" customHeight="1">
      <c r="A10" s="214" t="s">
        <v>648</v>
      </c>
      <c r="B10" s="211" t="s">
        <v>649</v>
      </c>
      <c r="C10" s="209"/>
      <c r="D10" s="209"/>
      <c r="E10" s="209"/>
      <c r="F10" s="209"/>
      <c r="G10" s="209"/>
      <c r="H10" s="209"/>
    </row>
    <row r="11" spans="1:8" ht="43.2">
      <c r="A11" s="214" t="s">
        <v>650</v>
      </c>
      <c r="B11" s="211" t="s">
        <v>651</v>
      </c>
      <c r="C11" s="209"/>
      <c r="D11" s="209"/>
      <c r="E11" s="209"/>
      <c r="F11" s="209"/>
      <c r="G11" s="209"/>
      <c r="H11" s="209"/>
    </row>
    <row r="12" spans="1:8" ht="43.2">
      <c r="A12" s="214" t="s">
        <v>652</v>
      </c>
      <c r="B12" s="211" t="s">
        <v>653</v>
      </c>
      <c r="C12" s="209"/>
      <c r="D12" s="209"/>
      <c r="E12" s="209"/>
      <c r="F12" s="209"/>
      <c r="G12" s="209"/>
      <c r="H12" s="209"/>
    </row>
    <row r="13" spans="1:8" ht="43.2">
      <c r="A13" s="214" t="s">
        <v>654</v>
      </c>
      <c r="B13" s="216" t="s">
        <v>653</v>
      </c>
      <c r="C13" s="209"/>
      <c r="D13" s="209"/>
      <c r="E13" s="209"/>
      <c r="F13" s="209"/>
      <c r="G13" s="209"/>
      <c r="H13" s="209"/>
    </row>
    <row r="14" spans="1:8" ht="28.8">
      <c r="A14" s="217" t="s">
        <v>655</v>
      </c>
      <c r="B14" s="215" t="s">
        <v>656</v>
      </c>
      <c r="C14" s="209"/>
      <c r="D14" s="209"/>
      <c r="E14" s="209"/>
      <c r="F14" s="209"/>
      <c r="G14" s="209"/>
      <c r="H14" s="209"/>
    </row>
    <row r="15" spans="1:8">
      <c r="A15" s="524" t="s">
        <v>675</v>
      </c>
      <c r="B15" s="524"/>
      <c r="C15" s="203" t="s">
        <v>670</v>
      </c>
      <c r="D15" s="205">
        <f>D14+D8+D4</f>
        <v>0</v>
      </c>
      <c r="E15" s="203" t="s">
        <v>670</v>
      </c>
      <c r="F15" s="205">
        <f>F14+F8+F4</f>
        <v>0</v>
      </c>
      <c r="G15" s="203" t="s">
        <v>670</v>
      </c>
      <c r="H15" s="205">
        <f>H14+H8+H4</f>
        <v>0</v>
      </c>
    </row>
    <row r="16" spans="1:8">
      <c r="A16" s="193"/>
      <c r="B16" s="193"/>
      <c r="C16" s="193"/>
      <c r="D16" s="193"/>
      <c r="E16" s="193"/>
      <c r="F16" s="193"/>
    </row>
    <row r="17" spans="1:6">
      <c r="A17" s="193"/>
      <c r="B17" s="193"/>
      <c r="C17" s="193"/>
      <c r="D17" s="193"/>
      <c r="E17" s="193"/>
      <c r="F17" s="193"/>
    </row>
    <row r="18" spans="1:6">
      <c r="A18" s="193"/>
      <c r="B18" s="193"/>
      <c r="C18" s="193"/>
      <c r="D18" s="193"/>
      <c r="E18" s="193"/>
      <c r="F18" s="193"/>
    </row>
    <row r="19" spans="1:6">
      <c r="A19" s="193"/>
      <c r="B19" s="193"/>
      <c r="C19" s="193"/>
      <c r="D19" s="193"/>
      <c r="E19" s="193"/>
      <c r="F19" s="193"/>
    </row>
    <row r="20" spans="1:6">
      <c r="A20" s="193"/>
      <c r="B20" s="193"/>
      <c r="C20" s="193"/>
      <c r="D20" s="193"/>
      <c r="E20" s="193"/>
      <c r="F20" s="193"/>
    </row>
    <row r="21" spans="1:6">
      <c r="A21" s="193"/>
      <c r="B21" s="193"/>
      <c r="C21" s="193"/>
      <c r="D21" s="193"/>
      <c r="E21" s="193"/>
      <c r="F21" s="193"/>
    </row>
    <row r="22" spans="1:6">
      <c r="A22" s="193"/>
      <c r="B22" s="193"/>
      <c r="C22" s="193"/>
      <c r="D22" s="193"/>
      <c r="E22" s="193"/>
      <c r="F22" s="193"/>
    </row>
    <row r="23" spans="1:6">
      <c r="A23" s="193"/>
      <c r="B23" s="193"/>
      <c r="C23" s="193"/>
      <c r="D23" s="193"/>
      <c r="E23" s="193"/>
      <c r="F23" s="193"/>
    </row>
    <row r="24" spans="1:6">
      <c r="A24" s="193"/>
      <c r="B24" s="193"/>
      <c r="C24" s="193"/>
      <c r="D24" s="193"/>
      <c r="E24" s="193"/>
      <c r="F24" s="193"/>
    </row>
    <row r="25" spans="1:6">
      <c r="A25" s="193"/>
      <c r="B25" s="193"/>
      <c r="C25" s="193"/>
      <c r="D25" s="193"/>
      <c r="E25" s="193"/>
      <c r="F25" s="193"/>
    </row>
    <row r="26" spans="1:6">
      <c r="A26" s="193"/>
      <c r="B26" s="193"/>
      <c r="C26" s="193"/>
      <c r="D26" s="193"/>
      <c r="E26" s="193"/>
      <c r="F26" s="193"/>
    </row>
    <row r="27" spans="1:6">
      <c r="A27" s="193"/>
      <c r="B27" s="193"/>
      <c r="C27" s="193"/>
      <c r="D27" s="193"/>
      <c r="E27" s="193"/>
      <c r="F27" s="193"/>
    </row>
    <row r="28" spans="1:6">
      <c r="A28" s="193"/>
      <c r="B28" s="193"/>
      <c r="C28" s="193"/>
      <c r="D28" s="193"/>
      <c r="E28" s="193"/>
      <c r="F28" s="193"/>
    </row>
    <row r="29" spans="1:6">
      <c r="A29" s="193"/>
      <c r="B29" s="193"/>
      <c r="C29" s="193"/>
      <c r="D29" s="193"/>
      <c r="E29" s="193"/>
      <c r="F29" s="193"/>
    </row>
    <row r="30" spans="1:6">
      <c r="A30" s="193"/>
      <c r="B30" s="193"/>
      <c r="C30" s="193"/>
      <c r="D30" s="193"/>
      <c r="E30" s="193"/>
      <c r="F30" s="193"/>
    </row>
    <row r="31" spans="1:6">
      <c r="A31" s="192"/>
      <c r="B31" s="192"/>
      <c r="C31" s="199"/>
      <c r="D31" s="193"/>
      <c r="E31" s="193"/>
      <c r="F31" s="193"/>
    </row>
    <row r="32" spans="1:6">
      <c r="A32" s="199"/>
      <c r="B32" s="199"/>
      <c r="C32" s="199"/>
      <c r="D32" s="199"/>
      <c r="E32" s="199"/>
      <c r="F32" s="199"/>
    </row>
    <row r="33" spans="1:6">
      <c r="A33" s="193"/>
      <c r="B33" s="193"/>
      <c r="C33" s="193"/>
      <c r="D33" s="193"/>
      <c r="E33" s="193"/>
      <c r="F33" s="193"/>
    </row>
    <row r="34" spans="1:6">
      <c r="A34" s="193"/>
      <c r="B34" s="193"/>
      <c r="C34" s="193"/>
      <c r="D34" s="193"/>
      <c r="E34" s="193"/>
      <c r="F34" s="193"/>
    </row>
    <row r="35" spans="1:6">
      <c r="A35" s="193"/>
      <c r="B35" s="193"/>
      <c r="C35" s="193"/>
      <c r="D35" s="193"/>
      <c r="E35" s="193"/>
      <c r="F35" s="193"/>
    </row>
    <row r="36" spans="1:6">
      <c r="A36" s="193"/>
      <c r="B36" s="193"/>
      <c r="C36" s="193"/>
      <c r="D36" s="193"/>
      <c r="E36" s="193"/>
      <c r="F36" s="193"/>
    </row>
    <row r="48" spans="1:6">
      <c r="A48" s="522"/>
      <c r="B48" s="522"/>
      <c r="C48" s="199"/>
    </row>
  </sheetData>
  <sheetProtection password="E80F" sheet="1" formatCells="0" formatColumns="0" formatRows="0" insertColumns="0" insertRows="0" insertHyperlinks="0" deleteColumns="0" deleteRows="0" sort="0" autoFilter="0" pivotTables="0"/>
  <mergeCells count="8">
    <mergeCell ref="G2:H2"/>
    <mergeCell ref="A15:B15"/>
    <mergeCell ref="A1:H1"/>
    <mergeCell ref="A48:B48"/>
    <mergeCell ref="A2:A3"/>
    <mergeCell ref="B2:B3"/>
    <mergeCell ref="C2:D2"/>
    <mergeCell ref="E2:F2"/>
  </mergeCells>
  <printOptions horizontalCentered="1" verticalCentered="1"/>
  <pageMargins left="0.39370078740157483" right="0.39370078740157483" top="0.78740157480314965" bottom="0.39370078740157483" header="0" footer="0"/>
  <pageSetup paperSize="9" orientation="landscape" r:id="rId1"/>
</worksheet>
</file>

<file path=xl/worksheets/sheet13.xml><?xml version="1.0" encoding="utf-8"?>
<worksheet xmlns="http://schemas.openxmlformats.org/spreadsheetml/2006/main" xmlns:r="http://schemas.openxmlformats.org/officeDocument/2006/relationships">
  <sheetPr codeName="Лист15">
    <tabColor rgb="FF00B0F0"/>
  </sheetPr>
  <dimension ref="A1:E76"/>
  <sheetViews>
    <sheetView view="pageBreakPreview" zoomScaleNormal="100" zoomScaleSheetLayoutView="100" workbookViewId="0">
      <selection activeCell="K15" sqref="K15"/>
    </sheetView>
  </sheetViews>
  <sheetFormatPr defaultColWidth="9.109375" defaultRowHeight="14.4"/>
  <cols>
    <col min="1" max="1" width="4.88671875" style="219" customWidth="1"/>
    <col min="2" max="2" width="39.109375" style="219" customWidth="1"/>
    <col min="3" max="3" width="15.44140625" style="219" customWidth="1"/>
    <col min="4" max="4" width="12" style="219" customWidth="1"/>
    <col min="5" max="5" width="15.88671875" style="219" customWidth="1"/>
    <col min="6" max="16384" width="9.109375" style="219"/>
  </cols>
  <sheetData>
    <row r="1" spans="1:5" ht="27" customHeight="1">
      <c r="A1" s="291" t="s">
        <v>697</v>
      </c>
      <c r="B1" s="291"/>
      <c r="C1" s="291"/>
      <c r="D1" s="291"/>
      <c r="E1" s="291"/>
    </row>
    <row r="2" spans="1:5">
      <c r="A2" s="527" t="s">
        <v>625</v>
      </c>
      <c r="B2" s="527"/>
      <c r="C2" s="529"/>
      <c r="D2" s="529"/>
      <c r="E2" s="529"/>
    </row>
    <row r="3" spans="1:5">
      <c r="A3" s="527" t="s">
        <v>626</v>
      </c>
      <c r="B3" s="527"/>
      <c r="C3" s="528"/>
      <c r="D3" s="529"/>
      <c r="E3" s="529"/>
    </row>
    <row r="4" spans="1:5" ht="43.2">
      <c r="A4" s="201" t="s">
        <v>671</v>
      </c>
      <c r="B4" s="201" t="s">
        <v>0</v>
      </c>
      <c r="C4" s="201" t="s">
        <v>657</v>
      </c>
      <c r="D4" s="201" t="s">
        <v>701</v>
      </c>
      <c r="E4" s="201" t="s">
        <v>700</v>
      </c>
    </row>
    <row r="5" spans="1:5">
      <c r="A5" s="203">
        <v>1</v>
      </c>
      <c r="B5" s="207"/>
      <c r="C5" s="212"/>
      <c r="D5" s="208"/>
      <c r="E5" s="206">
        <f>C5*D5</f>
        <v>0</v>
      </c>
    </row>
    <row r="6" spans="1:5">
      <c r="A6" s="203">
        <f>A5+1</f>
        <v>2</v>
      </c>
      <c r="B6" s="207"/>
      <c r="C6" s="212"/>
      <c r="D6" s="208"/>
      <c r="E6" s="206">
        <f t="shared" ref="E6:E12" si="0">C6*D6</f>
        <v>0</v>
      </c>
    </row>
    <row r="7" spans="1:5">
      <c r="A7" s="203">
        <f t="shared" ref="A7:A12" si="1">A6+1</f>
        <v>3</v>
      </c>
      <c r="B7" s="207"/>
      <c r="C7" s="212"/>
      <c r="D7" s="208"/>
      <c r="E7" s="206">
        <f t="shared" si="0"/>
        <v>0</v>
      </c>
    </row>
    <row r="8" spans="1:5">
      <c r="A8" s="203">
        <f t="shared" si="1"/>
        <v>4</v>
      </c>
      <c r="B8" s="207"/>
      <c r="C8" s="212"/>
      <c r="D8" s="208"/>
      <c r="E8" s="206">
        <f t="shared" si="0"/>
        <v>0</v>
      </c>
    </row>
    <row r="9" spans="1:5">
      <c r="A9" s="203">
        <f t="shared" si="1"/>
        <v>5</v>
      </c>
      <c r="B9" s="207"/>
      <c r="C9" s="212"/>
      <c r="D9" s="208"/>
      <c r="E9" s="206">
        <f t="shared" si="0"/>
        <v>0</v>
      </c>
    </row>
    <row r="10" spans="1:5">
      <c r="A10" s="203">
        <f t="shared" si="1"/>
        <v>6</v>
      </c>
      <c r="B10" s="207"/>
      <c r="C10" s="212"/>
      <c r="D10" s="208"/>
      <c r="E10" s="206">
        <f t="shared" si="0"/>
        <v>0</v>
      </c>
    </row>
    <row r="11" spans="1:5">
      <c r="A11" s="203">
        <f t="shared" si="1"/>
        <v>7</v>
      </c>
      <c r="B11" s="207"/>
      <c r="C11" s="212"/>
      <c r="D11" s="208"/>
      <c r="E11" s="206">
        <f t="shared" si="0"/>
        <v>0</v>
      </c>
    </row>
    <row r="12" spans="1:5">
      <c r="A12" s="203">
        <f t="shared" si="1"/>
        <v>8</v>
      </c>
      <c r="B12" s="207"/>
      <c r="C12" s="212"/>
      <c r="D12" s="208"/>
      <c r="E12" s="206">
        <f t="shared" si="0"/>
        <v>0</v>
      </c>
    </row>
    <row r="13" spans="1:5">
      <c r="A13" s="524" t="s">
        <v>675</v>
      </c>
      <c r="B13" s="524"/>
      <c r="C13" s="204" t="s">
        <v>670</v>
      </c>
      <c r="D13" s="204">
        <f>SUM(D5:D12)</f>
        <v>0</v>
      </c>
      <c r="E13" s="206">
        <f>SUM(E5:E12)</f>
        <v>0</v>
      </c>
    </row>
    <row r="14" spans="1:5" ht="30.75" customHeight="1">
      <c r="A14" s="291" t="s">
        <v>698</v>
      </c>
      <c r="B14" s="291"/>
      <c r="C14" s="291"/>
      <c r="D14" s="291"/>
      <c r="E14" s="291"/>
    </row>
    <row r="15" spans="1:5">
      <c r="A15" s="527" t="s">
        <v>625</v>
      </c>
      <c r="B15" s="527"/>
      <c r="C15" s="527">
        <f>C2</f>
        <v>0</v>
      </c>
      <c r="D15" s="527"/>
      <c r="E15" s="527"/>
    </row>
    <row r="16" spans="1:5">
      <c r="A16" s="527" t="s">
        <v>626</v>
      </c>
      <c r="B16" s="527"/>
      <c r="C16" s="528"/>
      <c r="D16" s="527">
        <f>D3</f>
        <v>0</v>
      </c>
      <c r="E16" s="527"/>
    </row>
    <row r="17" spans="1:5" ht="60" customHeight="1">
      <c r="A17" s="201" t="s">
        <v>671</v>
      </c>
      <c r="B17" s="201" t="s">
        <v>0</v>
      </c>
      <c r="C17" s="201" t="s">
        <v>657</v>
      </c>
      <c r="D17" s="201" t="s">
        <v>701</v>
      </c>
      <c r="E17" s="201" t="s">
        <v>700</v>
      </c>
    </row>
    <row r="18" spans="1:5">
      <c r="A18" s="203">
        <v>1</v>
      </c>
      <c r="B18" s="207"/>
      <c r="C18" s="212"/>
      <c r="D18" s="208"/>
      <c r="E18" s="206">
        <f>C18*D18</f>
        <v>0</v>
      </c>
    </row>
    <row r="19" spans="1:5">
      <c r="A19" s="203">
        <f>A18+1</f>
        <v>2</v>
      </c>
      <c r="B19" s="207"/>
      <c r="C19" s="212"/>
      <c r="D19" s="208"/>
      <c r="E19" s="206">
        <f t="shared" ref="E19:E25" si="2">C19*D19</f>
        <v>0</v>
      </c>
    </row>
    <row r="20" spans="1:5">
      <c r="A20" s="203">
        <f t="shared" ref="A20:A25" si="3">A19+1</f>
        <v>3</v>
      </c>
      <c r="B20" s="207"/>
      <c r="C20" s="212"/>
      <c r="D20" s="208"/>
      <c r="E20" s="206">
        <f t="shared" si="2"/>
        <v>0</v>
      </c>
    </row>
    <row r="21" spans="1:5">
      <c r="A21" s="203">
        <f t="shared" si="3"/>
        <v>4</v>
      </c>
      <c r="B21" s="207"/>
      <c r="C21" s="212"/>
      <c r="D21" s="208"/>
      <c r="E21" s="206">
        <f t="shared" si="2"/>
        <v>0</v>
      </c>
    </row>
    <row r="22" spans="1:5">
      <c r="A22" s="203">
        <f t="shared" si="3"/>
        <v>5</v>
      </c>
      <c r="B22" s="207"/>
      <c r="C22" s="212"/>
      <c r="D22" s="208"/>
      <c r="E22" s="206">
        <f t="shared" si="2"/>
        <v>0</v>
      </c>
    </row>
    <row r="23" spans="1:5">
      <c r="A23" s="203">
        <f t="shared" si="3"/>
        <v>6</v>
      </c>
      <c r="B23" s="207"/>
      <c r="C23" s="212"/>
      <c r="D23" s="208"/>
      <c r="E23" s="206">
        <f t="shared" si="2"/>
        <v>0</v>
      </c>
    </row>
    <row r="24" spans="1:5">
      <c r="A24" s="203">
        <f t="shared" si="3"/>
        <v>7</v>
      </c>
      <c r="B24" s="207"/>
      <c r="C24" s="212"/>
      <c r="D24" s="208"/>
      <c r="E24" s="206">
        <f t="shared" si="2"/>
        <v>0</v>
      </c>
    </row>
    <row r="25" spans="1:5">
      <c r="A25" s="203">
        <f t="shared" si="3"/>
        <v>8</v>
      </c>
      <c r="B25" s="207"/>
      <c r="C25" s="212"/>
      <c r="D25" s="208"/>
      <c r="E25" s="206">
        <f t="shared" si="2"/>
        <v>0</v>
      </c>
    </row>
    <row r="26" spans="1:5" ht="15" customHeight="1">
      <c r="A26" s="524" t="s">
        <v>675</v>
      </c>
      <c r="B26" s="524"/>
      <c r="C26" s="204" t="s">
        <v>670</v>
      </c>
      <c r="D26" s="204">
        <f>SUM(D18:D25)</f>
        <v>0</v>
      </c>
      <c r="E26" s="206">
        <f>SUM(E18:E25)</f>
        <v>0</v>
      </c>
    </row>
    <row r="27" spans="1:5" ht="33.75" customHeight="1">
      <c r="A27" s="291" t="s">
        <v>699</v>
      </c>
      <c r="B27" s="291"/>
      <c r="C27" s="291"/>
      <c r="D27" s="291"/>
      <c r="E27" s="291"/>
    </row>
    <row r="28" spans="1:5">
      <c r="A28" s="527" t="s">
        <v>625</v>
      </c>
      <c r="B28" s="527"/>
      <c r="C28" s="527">
        <f>C2</f>
        <v>0</v>
      </c>
      <c r="D28" s="527"/>
      <c r="E28" s="527"/>
    </row>
    <row r="29" spans="1:5">
      <c r="A29" s="527" t="s">
        <v>626</v>
      </c>
      <c r="B29" s="527"/>
      <c r="C29" s="528"/>
      <c r="D29" s="527">
        <f>D3</f>
        <v>0</v>
      </c>
      <c r="E29" s="527"/>
    </row>
    <row r="30" spans="1:5" ht="60" customHeight="1">
      <c r="A30" s="201" t="s">
        <v>671</v>
      </c>
      <c r="B30" s="201" t="s">
        <v>0</v>
      </c>
      <c r="C30" s="201" t="s">
        <v>657</v>
      </c>
      <c r="D30" s="201" t="s">
        <v>701</v>
      </c>
      <c r="E30" s="201" t="s">
        <v>700</v>
      </c>
    </row>
    <row r="31" spans="1:5">
      <c r="A31" s="203">
        <v>1</v>
      </c>
      <c r="B31" s="207"/>
      <c r="C31" s="212"/>
      <c r="D31" s="208"/>
      <c r="E31" s="206">
        <f>C31*D31</f>
        <v>0</v>
      </c>
    </row>
    <row r="32" spans="1:5">
      <c r="A32" s="203">
        <f>A31+1</f>
        <v>2</v>
      </c>
      <c r="B32" s="207"/>
      <c r="C32" s="212"/>
      <c r="D32" s="208"/>
      <c r="E32" s="206">
        <f t="shared" ref="E32:E38" si="4">C32*D32</f>
        <v>0</v>
      </c>
    </row>
    <row r="33" spans="1:5">
      <c r="A33" s="203">
        <f t="shared" ref="A33:A38" si="5">A32+1</f>
        <v>3</v>
      </c>
      <c r="B33" s="207"/>
      <c r="C33" s="212"/>
      <c r="D33" s="208"/>
      <c r="E33" s="206">
        <f t="shared" si="4"/>
        <v>0</v>
      </c>
    </row>
    <row r="34" spans="1:5">
      <c r="A34" s="203">
        <f t="shared" si="5"/>
        <v>4</v>
      </c>
      <c r="B34" s="207"/>
      <c r="C34" s="212"/>
      <c r="D34" s="208"/>
      <c r="E34" s="206">
        <f t="shared" si="4"/>
        <v>0</v>
      </c>
    </row>
    <row r="35" spans="1:5">
      <c r="A35" s="203">
        <f t="shared" si="5"/>
        <v>5</v>
      </c>
      <c r="B35" s="207"/>
      <c r="C35" s="212"/>
      <c r="D35" s="208"/>
      <c r="E35" s="206">
        <f t="shared" si="4"/>
        <v>0</v>
      </c>
    </row>
    <row r="36" spans="1:5">
      <c r="A36" s="203">
        <f t="shared" si="5"/>
        <v>6</v>
      </c>
      <c r="B36" s="207"/>
      <c r="C36" s="212"/>
      <c r="D36" s="208"/>
      <c r="E36" s="206">
        <f t="shared" si="4"/>
        <v>0</v>
      </c>
    </row>
    <row r="37" spans="1:5">
      <c r="A37" s="203">
        <f t="shared" si="5"/>
        <v>7</v>
      </c>
      <c r="B37" s="207"/>
      <c r="C37" s="212"/>
      <c r="D37" s="208"/>
      <c r="E37" s="206">
        <f t="shared" si="4"/>
        <v>0</v>
      </c>
    </row>
    <row r="38" spans="1:5">
      <c r="A38" s="203">
        <f t="shared" si="5"/>
        <v>8</v>
      </c>
      <c r="B38" s="207"/>
      <c r="C38" s="212"/>
      <c r="D38" s="208"/>
      <c r="E38" s="206">
        <f t="shared" si="4"/>
        <v>0</v>
      </c>
    </row>
    <row r="39" spans="1:5" ht="15" customHeight="1">
      <c r="A39" s="524" t="s">
        <v>675</v>
      </c>
      <c r="B39" s="524"/>
      <c r="C39" s="204" t="s">
        <v>670</v>
      </c>
      <c r="D39" s="204">
        <f>SUM(D31:D38)</f>
        <v>0</v>
      </c>
      <c r="E39" s="206">
        <f>SUM(E31:E38)</f>
        <v>0</v>
      </c>
    </row>
    <row r="42" spans="1:5">
      <c r="A42" s="220"/>
      <c r="B42" s="220"/>
      <c r="C42" s="200"/>
      <c r="D42" s="202"/>
      <c r="E42" s="202"/>
    </row>
    <row r="43" spans="1:5">
      <c r="A43" s="200"/>
      <c r="B43" s="200"/>
      <c r="C43" s="200"/>
      <c r="D43" s="200"/>
      <c r="E43" s="200"/>
    </row>
    <row r="44" spans="1:5">
      <c r="A44" s="202"/>
      <c r="B44" s="202"/>
      <c r="C44" s="202"/>
      <c r="D44" s="202"/>
      <c r="E44" s="202"/>
    </row>
    <row r="45" spans="1:5">
      <c r="A45" s="202"/>
      <c r="B45" s="202"/>
      <c r="C45" s="202"/>
      <c r="D45" s="202"/>
      <c r="E45" s="202"/>
    </row>
    <row r="46" spans="1:5">
      <c r="A46" s="202"/>
      <c r="B46" s="202"/>
      <c r="C46" s="202"/>
      <c r="D46" s="202"/>
      <c r="E46" s="202"/>
    </row>
    <row r="47" spans="1:5">
      <c r="A47" s="202"/>
      <c r="B47" s="202"/>
      <c r="C47" s="202"/>
      <c r="D47" s="202"/>
      <c r="E47" s="202"/>
    </row>
    <row r="48" spans="1:5">
      <c r="A48" s="202"/>
      <c r="B48" s="202"/>
      <c r="C48" s="202"/>
      <c r="D48" s="202"/>
      <c r="E48" s="202"/>
    </row>
    <row r="49" spans="1:5">
      <c r="A49" s="202"/>
      <c r="B49" s="202"/>
      <c r="C49" s="202"/>
      <c r="D49" s="202"/>
      <c r="E49" s="202"/>
    </row>
    <row r="50" spans="1:5">
      <c r="A50" s="202"/>
      <c r="B50" s="202"/>
      <c r="C50" s="202"/>
      <c r="D50" s="202"/>
      <c r="E50" s="202"/>
    </row>
    <row r="51" spans="1:5">
      <c r="A51" s="202"/>
      <c r="B51" s="202"/>
      <c r="C51" s="202"/>
      <c r="D51" s="202"/>
      <c r="E51" s="202"/>
    </row>
    <row r="52" spans="1:5">
      <c r="A52" s="202"/>
      <c r="B52" s="202"/>
      <c r="C52" s="202"/>
      <c r="D52" s="202"/>
      <c r="E52" s="202"/>
    </row>
    <row r="53" spans="1:5">
      <c r="A53" s="202"/>
      <c r="B53" s="202"/>
      <c r="C53" s="202"/>
      <c r="D53" s="202"/>
      <c r="E53" s="202"/>
    </row>
    <row r="54" spans="1:5">
      <c r="A54" s="202"/>
      <c r="B54" s="202"/>
      <c r="C54" s="202"/>
      <c r="D54" s="202"/>
      <c r="E54" s="202"/>
    </row>
    <row r="55" spans="1:5">
      <c r="A55" s="202"/>
      <c r="B55" s="202"/>
      <c r="C55" s="202"/>
      <c r="D55" s="202"/>
      <c r="E55" s="202"/>
    </row>
    <row r="56" spans="1:5">
      <c r="A56" s="202"/>
      <c r="B56" s="202"/>
      <c r="C56" s="202"/>
      <c r="D56" s="202"/>
      <c r="E56" s="202"/>
    </row>
    <row r="57" spans="1:5">
      <c r="A57" s="202"/>
      <c r="B57" s="202"/>
      <c r="C57" s="202"/>
      <c r="D57" s="202"/>
      <c r="E57" s="202"/>
    </row>
    <row r="58" spans="1:5">
      <c r="A58" s="202"/>
      <c r="B58" s="202"/>
      <c r="C58" s="202"/>
      <c r="D58" s="202"/>
      <c r="E58" s="202"/>
    </row>
    <row r="59" spans="1:5">
      <c r="A59" s="220"/>
      <c r="B59" s="220"/>
      <c r="C59" s="200"/>
      <c r="D59" s="202"/>
      <c r="E59" s="202"/>
    </row>
    <row r="60" spans="1:5">
      <c r="A60" s="200"/>
      <c r="B60" s="200"/>
      <c r="C60" s="200"/>
      <c r="D60" s="200"/>
      <c r="E60" s="200"/>
    </row>
    <row r="61" spans="1:5">
      <c r="A61" s="202"/>
      <c r="B61" s="202"/>
      <c r="C61" s="202"/>
      <c r="D61" s="202"/>
      <c r="E61" s="202"/>
    </row>
    <row r="62" spans="1:5">
      <c r="A62" s="202"/>
      <c r="B62" s="202"/>
      <c r="C62" s="202"/>
      <c r="D62" s="202"/>
      <c r="E62" s="202"/>
    </row>
    <row r="63" spans="1:5">
      <c r="A63" s="202"/>
      <c r="B63" s="202"/>
      <c r="C63" s="202"/>
      <c r="D63" s="202"/>
      <c r="E63" s="202"/>
    </row>
    <row r="64" spans="1:5">
      <c r="A64" s="202"/>
      <c r="B64" s="202"/>
      <c r="C64" s="202"/>
      <c r="D64" s="202"/>
      <c r="E64" s="202"/>
    </row>
    <row r="76" spans="1:3">
      <c r="A76" s="526"/>
      <c r="B76" s="526"/>
      <c r="C76" s="200"/>
    </row>
  </sheetData>
  <sheetProtection password="E80F" sheet="1" objects="1" scenarios="1" formatCells="0" formatColumns="0" formatRows="0" insertColumns="0" insertRows="0" insertHyperlinks="0" deleteColumns="0" deleteRows="0" sort="0" autoFilter="0" pivotTables="0"/>
  <mergeCells count="19">
    <mergeCell ref="A1:E1"/>
    <mergeCell ref="A13:B13"/>
    <mergeCell ref="A14:E14"/>
    <mergeCell ref="A26:B26"/>
    <mergeCell ref="A27:E27"/>
    <mergeCell ref="A76:B76"/>
    <mergeCell ref="A2:B2"/>
    <mergeCell ref="A3:C3"/>
    <mergeCell ref="C2:E2"/>
    <mergeCell ref="D3:E3"/>
    <mergeCell ref="A15:B15"/>
    <mergeCell ref="C15:E15"/>
    <mergeCell ref="A16:C16"/>
    <mergeCell ref="D16:E16"/>
    <mergeCell ref="A39:B39"/>
    <mergeCell ref="A28:B28"/>
    <mergeCell ref="C28:E28"/>
    <mergeCell ref="A29:C29"/>
    <mergeCell ref="D29:E29"/>
  </mergeCells>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sheetPr codeName="Лист16">
    <tabColor rgb="FF00B0F0"/>
  </sheetPr>
  <dimension ref="A1:E76"/>
  <sheetViews>
    <sheetView view="pageBreakPreview" zoomScaleNormal="100" zoomScaleSheetLayoutView="100" workbookViewId="0">
      <selection activeCell="H26" sqref="H26"/>
    </sheetView>
  </sheetViews>
  <sheetFormatPr defaultColWidth="9.109375" defaultRowHeight="14.4"/>
  <cols>
    <col min="1" max="1" width="4.88671875" style="219" customWidth="1"/>
    <col min="2" max="2" width="39.109375" style="219" customWidth="1"/>
    <col min="3" max="3" width="15.44140625" style="219" customWidth="1"/>
    <col min="4" max="4" width="12" style="219" customWidth="1"/>
    <col min="5" max="5" width="15.88671875" style="219" customWidth="1"/>
    <col min="6" max="16384" width="9.109375" style="219"/>
  </cols>
  <sheetData>
    <row r="1" spans="1:5" ht="27" customHeight="1">
      <c r="A1" s="291" t="s">
        <v>706</v>
      </c>
      <c r="B1" s="291"/>
      <c r="C1" s="291"/>
      <c r="D1" s="291"/>
      <c r="E1" s="291"/>
    </row>
    <row r="2" spans="1:5">
      <c r="A2" s="527" t="s">
        <v>625</v>
      </c>
      <c r="B2" s="527"/>
      <c r="C2" s="529"/>
      <c r="D2" s="529"/>
      <c r="E2" s="529"/>
    </row>
    <row r="3" spans="1:5">
      <c r="A3" s="527" t="s">
        <v>626</v>
      </c>
      <c r="B3" s="527"/>
      <c r="C3" s="528"/>
      <c r="D3" s="529"/>
      <c r="E3" s="529"/>
    </row>
    <row r="4" spans="1:5" ht="43.2">
      <c r="A4" s="201" t="s">
        <v>671</v>
      </c>
      <c r="B4" s="201" t="s">
        <v>658</v>
      </c>
      <c r="C4" s="201" t="s">
        <v>659</v>
      </c>
      <c r="D4" s="201" t="s">
        <v>702</v>
      </c>
      <c r="E4" s="201" t="s">
        <v>703</v>
      </c>
    </row>
    <row r="5" spans="1:5">
      <c r="A5" s="203">
        <v>1</v>
      </c>
      <c r="B5" s="207"/>
      <c r="C5" s="209"/>
      <c r="D5" s="212"/>
      <c r="E5" s="206">
        <f>C5*D5/100</f>
        <v>0</v>
      </c>
    </row>
    <row r="6" spans="1:5">
      <c r="A6" s="203">
        <f>A5+1</f>
        <v>2</v>
      </c>
      <c r="B6" s="207"/>
      <c r="C6" s="209"/>
      <c r="D6" s="212"/>
      <c r="E6" s="206">
        <f t="shared" ref="E6:E12" si="0">C6*D6/100</f>
        <v>0</v>
      </c>
    </row>
    <row r="7" spans="1:5">
      <c r="A7" s="203">
        <f t="shared" ref="A7:A12" si="1">A6+1</f>
        <v>3</v>
      </c>
      <c r="B7" s="207"/>
      <c r="C7" s="209"/>
      <c r="D7" s="212"/>
      <c r="E7" s="206">
        <f t="shared" si="0"/>
        <v>0</v>
      </c>
    </row>
    <row r="8" spans="1:5">
      <c r="A8" s="203">
        <f t="shared" si="1"/>
        <v>4</v>
      </c>
      <c r="B8" s="207"/>
      <c r="C8" s="209"/>
      <c r="D8" s="212"/>
      <c r="E8" s="206">
        <f t="shared" si="0"/>
        <v>0</v>
      </c>
    </row>
    <row r="9" spans="1:5">
      <c r="A9" s="203">
        <f t="shared" si="1"/>
        <v>5</v>
      </c>
      <c r="B9" s="207"/>
      <c r="C9" s="209"/>
      <c r="D9" s="212"/>
      <c r="E9" s="206">
        <f t="shared" si="0"/>
        <v>0</v>
      </c>
    </row>
    <row r="10" spans="1:5">
      <c r="A10" s="203">
        <f t="shared" si="1"/>
        <v>6</v>
      </c>
      <c r="B10" s="207"/>
      <c r="C10" s="209"/>
      <c r="D10" s="212"/>
      <c r="E10" s="206">
        <f t="shared" si="0"/>
        <v>0</v>
      </c>
    </row>
    <row r="11" spans="1:5">
      <c r="A11" s="203">
        <f t="shared" si="1"/>
        <v>7</v>
      </c>
      <c r="B11" s="207"/>
      <c r="C11" s="209"/>
      <c r="D11" s="212"/>
      <c r="E11" s="206">
        <f t="shared" si="0"/>
        <v>0</v>
      </c>
    </row>
    <row r="12" spans="1:5">
      <c r="A12" s="203">
        <f t="shared" si="1"/>
        <v>8</v>
      </c>
      <c r="B12" s="207"/>
      <c r="C12" s="209"/>
      <c r="D12" s="212"/>
      <c r="E12" s="206">
        <f t="shared" si="0"/>
        <v>0</v>
      </c>
    </row>
    <row r="13" spans="1:5">
      <c r="A13" s="524" t="s">
        <v>675</v>
      </c>
      <c r="B13" s="524"/>
      <c r="C13" s="205">
        <f>SUM(C5:C12)</f>
        <v>0</v>
      </c>
      <c r="D13" s="204" t="s">
        <v>670</v>
      </c>
      <c r="E13" s="206">
        <f>SUM(E5:E12)</f>
        <v>0</v>
      </c>
    </row>
    <row r="14" spans="1:5" ht="30.75" customHeight="1">
      <c r="A14" s="291" t="s">
        <v>705</v>
      </c>
      <c r="B14" s="291"/>
      <c r="C14" s="291"/>
      <c r="D14" s="291"/>
      <c r="E14" s="291"/>
    </row>
    <row r="15" spans="1:5">
      <c r="A15" s="527" t="s">
        <v>625</v>
      </c>
      <c r="B15" s="527"/>
      <c r="C15" s="527">
        <f>C2</f>
        <v>0</v>
      </c>
      <c r="D15" s="527"/>
      <c r="E15" s="527"/>
    </row>
    <row r="16" spans="1:5">
      <c r="A16" s="527" t="s">
        <v>626</v>
      </c>
      <c r="B16" s="527"/>
      <c r="C16" s="528"/>
      <c r="D16" s="527">
        <f>D3</f>
        <v>0</v>
      </c>
      <c r="E16" s="527"/>
    </row>
    <row r="17" spans="1:5" ht="60" customHeight="1">
      <c r="A17" s="201" t="s">
        <v>671</v>
      </c>
      <c r="B17" s="201" t="s">
        <v>658</v>
      </c>
      <c r="C17" s="201" t="s">
        <v>659</v>
      </c>
      <c r="D17" s="201" t="s">
        <v>702</v>
      </c>
      <c r="E17" s="201" t="s">
        <v>703</v>
      </c>
    </row>
    <row r="18" spans="1:5">
      <c r="A18" s="203">
        <v>1</v>
      </c>
      <c r="B18" s="207"/>
      <c r="C18" s="209"/>
      <c r="D18" s="212"/>
      <c r="E18" s="206">
        <f>C18*D18/100</f>
        <v>0</v>
      </c>
    </row>
    <row r="19" spans="1:5">
      <c r="A19" s="203">
        <f>A18+1</f>
        <v>2</v>
      </c>
      <c r="B19" s="207"/>
      <c r="C19" s="209"/>
      <c r="D19" s="212"/>
      <c r="E19" s="206">
        <f t="shared" ref="E19:E25" si="2">C19*D19/100</f>
        <v>0</v>
      </c>
    </row>
    <row r="20" spans="1:5">
      <c r="A20" s="203">
        <f t="shared" ref="A20:A25" si="3">A19+1</f>
        <v>3</v>
      </c>
      <c r="B20" s="207"/>
      <c r="C20" s="209"/>
      <c r="D20" s="212"/>
      <c r="E20" s="206">
        <f t="shared" si="2"/>
        <v>0</v>
      </c>
    </row>
    <row r="21" spans="1:5">
      <c r="A21" s="203">
        <f t="shared" si="3"/>
        <v>4</v>
      </c>
      <c r="B21" s="207"/>
      <c r="C21" s="209"/>
      <c r="D21" s="212"/>
      <c r="E21" s="206">
        <f t="shared" si="2"/>
        <v>0</v>
      </c>
    </row>
    <row r="22" spans="1:5">
      <c r="A22" s="203">
        <f t="shared" si="3"/>
        <v>5</v>
      </c>
      <c r="B22" s="207"/>
      <c r="C22" s="209"/>
      <c r="D22" s="212"/>
      <c r="E22" s="206">
        <f t="shared" si="2"/>
        <v>0</v>
      </c>
    </row>
    <row r="23" spans="1:5">
      <c r="A23" s="203">
        <f t="shared" si="3"/>
        <v>6</v>
      </c>
      <c r="B23" s="207"/>
      <c r="C23" s="209"/>
      <c r="D23" s="212"/>
      <c r="E23" s="206">
        <f t="shared" si="2"/>
        <v>0</v>
      </c>
    </row>
    <row r="24" spans="1:5">
      <c r="A24" s="203">
        <f t="shared" si="3"/>
        <v>7</v>
      </c>
      <c r="B24" s="207"/>
      <c r="C24" s="209"/>
      <c r="D24" s="212"/>
      <c r="E24" s="206">
        <f t="shared" si="2"/>
        <v>0</v>
      </c>
    </row>
    <row r="25" spans="1:5">
      <c r="A25" s="203">
        <f t="shared" si="3"/>
        <v>8</v>
      </c>
      <c r="B25" s="207"/>
      <c r="C25" s="209"/>
      <c r="D25" s="212"/>
      <c r="E25" s="206">
        <f t="shared" si="2"/>
        <v>0</v>
      </c>
    </row>
    <row r="26" spans="1:5" ht="15" customHeight="1">
      <c r="A26" s="524" t="s">
        <v>675</v>
      </c>
      <c r="B26" s="524"/>
      <c r="C26" s="205">
        <f>SUM(C18:C25)</f>
        <v>0</v>
      </c>
      <c r="D26" s="204" t="s">
        <v>670</v>
      </c>
      <c r="E26" s="206">
        <f>SUM(E18:E25)</f>
        <v>0</v>
      </c>
    </row>
    <row r="27" spans="1:5" ht="33.75" customHeight="1">
      <c r="A27" s="291" t="s">
        <v>704</v>
      </c>
      <c r="B27" s="291"/>
      <c r="C27" s="291"/>
      <c r="D27" s="291"/>
      <c r="E27" s="291"/>
    </row>
    <row r="28" spans="1:5">
      <c r="A28" s="527" t="s">
        <v>625</v>
      </c>
      <c r="B28" s="527"/>
      <c r="C28" s="527">
        <f>C2</f>
        <v>0</v>
      </c>
      <c r="D28" s="527"/>
      <c r="E28" s="527"/>
    </row>
    <row r="29" spans="1:5">
      <c r="A29" s="527" t="s">
        <v>626</v>
      </c>
      <c r="B29" s="527"/>
      <c r="C29" s="528"/>
      <c r="D29" s="527">
        <f>D3</f>
        <v>0</v>
      </c>
      <c r="E29" s="527"/>
    </row>
    <row r="30" spans="1:5" ht="60" customHeight="1">
      <c r="A30" s="201" t="s">
        <v>671</v>
      </c>
      <c r="B30" s="201" t="s">
        <v>658</v>
      </c>
      <c r="C30" s="201" t="s">
        <v>659</v>
      </c>
      <c r="D30" s="201" t="s">
        <v>702</v>
      </c>
      <c r="E30" s="201" t="s">
        <v>703</v>
      </c>
    </row>
    <row r="31" spans="1:5">
      <c r="A31" s="203">
        <v>1</v>
      </c>
      <c r="B31" s="207"/>
      <c r="C31" s="209"/>
      <c r="D31" s="212"/>
      <c r="E31" s="206">
        <f>C31*D31/100</f>
        <v>0</v>
      </c>
    </row>
    <row r="32" spans="1:5">
      <c r="A32" s="203">
        <f>A31+1</f>
        <v>2</v>
      </c>
      <c r="B32" s="207"/>
      <c r="C32" s="209"/>
      <c r="D32" s="212"/>
      <c r="E32" s="206">
        <f t="shared" ref="E32:E38" si="4">C32*D32/100</f>
        <v>0</v>
      </c>
    </row>
    <row r="33" spans="1:5">
      <c r="A33" s="203">
        <f t="shared" ref="A33:A38" si="5">A32+1</f>
        <v>3</v>
      </c>
      <c r="B33" s="207"/>
      <c r="C33" s="209"/>
      <c r="D33" s="212"/>
      <c r="E33" s="206">
        <f t="shared" si="4"/>
        <v>0</v>
      </c>
    </row>
    <row r="34" spans="1:5">
      <c r="A34" s="203">
        <f t="shared" si="5"/>
        <v>4</v>
      </c>
      <c r="B34" s="207"/>
      <c r="C34" s="209"/>
      <c r="D34" s="212"/>
      <c r="E34" s="206">
        <f t="shared" si="4"/>
        <v>0</v>
      </c>
    </row>
    <row r="35" spans="1:5">
      <c r="A35" s="203">
        <f t="shared" si="5"/>
        <v>5</v>
      </c>
      <c r="B35" s="207"/>
      <c r="C35" s="209"/>
      <c r="D35" s="212"/>
      <c r="E35" s="206">
        <f t="shared" si="4"/>
        <v>0</v>
      </c>
    </row>
    <row r="36" spans="1:5">
      <c r="A36" s="203">
        <f t="shared" si="5"/>
        <v>6</v>
      </c>
      <c r="B36" s="207"/>
      <c r="C36" s="209"/>
      <c r="D36" s="212"/>
      <c r="E36" s="206">
        <f t="shared" si="4"/>
        <v>0</v>
      </c>
    </row>
    <row r="37" spans="1:5">
      <c r="A37" s="203">
        <f t="shared" si="5"/>
        <v>7</v>
      </c>
      <c r="B37" s="207"/>
      <c r="C37" s="209"/>
      <c r="D37" s="212"/>
      <c r="E37" s="206">
        <f t="shared" si="4"/>
        <v>0</v>
      </c>
    </row>
    <row r="38" spans="1:5">
      <c r="A38" s="203">
        <f t="shared" si="5"/>
        <v>8</v>
      </c>
      <c r="B38" s="207"/>
      <c r="C38" s="209"/>
      <c r="D38" s="212"/>
      <c r="E38" s="206">
        <f t="shared" si="4"/>
        <v>0</v>
      </c>
    </row>
    <row r="39" spans="1:5" ht="15" customHeight="1">
      <c r="A39" s="524" t="s">
        <v>675</v>
      </c>
      <c r="B39" s="524"/>
      <c r="C39" s="205">
        <f>SUM(C31:C38)</f>
        <v>0</v>
      </c>
      <c r="D39" s="213" t="s">
        <v>670</v>
      </c>
      <c r="E39" s="206">
        <f>SUM(E31:E38)</f>
        <v>0</v>
      </c>
    </row>
    <row r="42" spans="1:5">
      <c r="A42" s="220"/>
      <c r="B42" s="220"/>
      <c r="C42" s="200"/>
      <c r="D42" s="202"/>
      <c r="E42" s="202"/>
    </row>
    <row r="43" spans="1:5">
      <c r="A43" s="200"/>
      <c r="B43" s="200"/>
      <c r="C43" s="200"/>
      <c r="D43" s="200"/>
      <c r="E43" s="200"/>
    </row>
    <row r="44" spans="1:5">
      <c r="A44" s="202"/>
      <c r="B44" s="202"/>
      <c r="C44" s="202"/>
      <c r="D44" s="202"/>
      <c r="E44" s="202"/>
    </row>
    <row r="45" spans="1:5">
      <c r="A45" s="202"/>
      <c r="B45" s="202"/>
      <c r="C45" s="202"/>
      <c r="D45" s="202"/>
      <c r="E45" s="202"/>
    </row>
    <row r="46" spans="1:5">
      <c r="A46" s="202"/>
      <c r="B46" s="202"/>
      <c r="C46" s="202"/>
      <c r="D46" s="202"/>
      <c r="E46" s="202"/>
    </row>
    <row r="47" spans="1:5">
      <c r="A47" s="202"/>
      <c r="B47" s="202"/>
      <c r="C47" s="202"/>
      <c r="D47" s="202"/>
      <c r="E47" s="202"/>
    </row>
    <row r="48" spans="1:5">
      <c r="A48" s="202"/>
      <c r="B48" s="202"/>
      <c r="C48" s="202"/>
      <c r="D48" s="202"/>
      <c r="E48" s="202"/>
    </row>
    <row r="49" spans="1:5">
      <c r="A49" s="202"/>
      <c r="B49" s="202"/>
      <c r="C49" s="202"/>
      <c r="D49" s="202"/>
      <c r="E49" s="202"/>
    </row>
    <row r="50" spans="1:5">
      <c r="A50" s="202"/>
      <c r="B50" s="202"/>
      <c r="C50" s="202"/>
      <c r="D50" s="202"/>
      <c r="E50" s="202"/>
    </row>
    <row r="51" spans="1:5">
      <c r="A51" s="202"/>
      <c r="B51" s="202"/>
      <c r="C51" s="202"/>
      <c r="D51" s="202"/>
      <c r="E51" s="202"/>
    </row>
    <row r="52" spans="1:5">
      <c r="A52" s="202"/>
      <c r="B52" s="202"/>
      <c r="C52" s="202"/>
      <c r="D52" s="202"/>
      <c r="E52" s="202"/>
    </row>
    <row r="53" spans="1:5">
      <c r="A53" s="202"/>
      <c r="B53" s="202"/>
      <c r="C53" s="202"/>
      <c r="D53" s="202"/>
      <c r="E53" s="202"/>
    </row>
    <row r="54" spans="1:5">
      <c r="A54" s="202"/>
      <c r="B54" s="202"/>
      <c r="C54" s="202"/>
      <c r="D54" s="202"/>
      <c r="E54" s="202"/>
    </row>
    <row r="55" spans="1:5">
      <c r="A55" s="202"/>
      <c r="B55" s="202"/>
      <c r="C55" s="202"/>
      <c r="D55" s="202"/>
      <c r="E55" s="202"/>
    </row>
    <row r="56" spans="1:5">
      <c r="A56" s="202"/>
      <c r="B56" s="202"/>
      <c r="C56" s="202"/>
      <c r="D56" s="202"/>
      <c r="E56" s="202"/>
    </row>
    <row r="57" spans="1:5">
      <c r="A57" s="202"/>
      <c r="B57" s="202"/>
      <c r="C57" s="202"/>
      <c r="D57" s="202"/>
      <c r="E57" s="202"/>
    </row>
    <row r="58" spans="1:5">
      <c r="A58" s="202"/>
      <c r="B58" s="202"/>
      <c r="C58" s="202"/>
      <c r="D58" s="202"/>
      <c r="E58" s="202"/>
    </row>
    <row r="59" spans="1:5">
      <c r="A59" s="220"/>
      <c r="B59" s="220"/>
      <c r="C59" s="200"/>
      <c r="D59" s="202"/>
      <c r="E59" s="202"/>
    </row>
    <row r="60" spans="1:5">
      <c r="A60" s="200"/>
      <c r="B60" s="200"/>
      <c r="C60" s="200"/>
      <c r="D60" s="200"/>
      <c r="E60" s="200"/>
    </row>
    <row r="61" spans="1:5">
      <c r="A61" s="202"/>
      <c r="B61" s="202"/>
      <c r="C61" s="202"/>
      <c r="D61" s="202"/>
      <c r="E61" s="202"/>
    </row>
    <row r="62" spans="1:5">
      <c r="A62" s="202"/>
      <c r="B62" s="202"/>
      <c r="C62" s="202"/>
      <c r="D62" s="202"/>
      <c r="E62" s="202"/>
    </row>
    <row r="63" spans="1:5">
      <c r="A63" s="202"/>
      <c r="B63" s="202"/>
      <c r="C63" s="202"/>
      <c r="D63" s="202"/>
      <c r="E63" s="202"/>
    </row>
    <row r="64" spans="1:5">
      <c r="A64" s="202"/>
      <c r="B64" s="202"/>
      <c r="C64" s="202"/>
      <c r="D64" s="202"/>
      <c r="E64" s="202"/>
    </row>
    <row r="76" spans="1:3">
      <c r="A76" s="526"/>
      <c r="B76" s="526"/>
      <c r="C76" s="200"/>
    </row>
  </sheetData>
  <sheetProtection password="E80F" sheet="1" objects="1" scenarios="1" formatCells="0" formatColumns="0" formatRows="0" insertColumns="0" insertRows="0" insertHyperlinks="0" deleteColumns="0" deleteRows="0" sort="0" autoFilter="0" pivotTables="0"/>
  <mergeCells count="19">
    <mergeCell ref="A26:B26"/>
    <mergeCell ref="A1:E1"/>
    <mergeCell ref="A2:B2"/>
    <mergeCell ref="C2:E2"/>
    <mergeCell ref="A3:C3"/>
    <mergeCell ref="D3:E3"/>
    <mergeCell ref="A13:B13"/>
    <mergeCell ref="A14:E14"/>
    <mergeCell ref="A15:B15"/>
    <mergeCell ref="C15:E15"/>
    <mergeCell ref="A16:C16"/>
    <mergeCell ref="D16:E16"/>
    <mergeCell ref="A76:B76"/>
    <mergeCell ref="A27:E27"/>
    <mergeCell ref="A28:B28"/>
    <mergeCell ref="C28:E28"/>
    <mergeCell ref="A29:C29"/>
    <mergeCell ref="D29:E29"/>
    <mergeCell ref="A39:B39"/>
  </mergeCells>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sheetPr codeName="Лист17">
    <tabColor rgb="FF00B0F0"/>
  </sheetPr>
  <dimension ref="A1:E76"/>
  <sheetViews>
    <sheetView view="pageBreakPreview" zoomScaleNormal="100" zoomScaleSheetLayoutView="100" workbookViewId="0">
      <selection activeCell="J15" sqref="J15"/>
    </sheetView>
  </sheetViews>
  <sheetFormatPr defaultColWidth="9.109375" defaultRowHeight="14.4"/>
  <cols>
    <col min="1" max="1" width="4.88671875" style="219" customWidth="1"/>
    <col min="2" max="2" width="39.109375" style="219" customWidth="1"/>
    <col min="3" max="3" width="15.44140625" style="219" customWidth="1"/>
    <col min="4" max="4" width="12" style="219" customWidth="1"/>
    <col min="5" max="5" width="15.88671875" style="219" customWidth="1"/>
    <col min="6" max="16384" width="9.109375" style="219"/>
  </cols>
  <sheetData>
    <row r="1" spans="1:5" ht="27" customHeight="1">
      <c r="A1" s="291" t="s">
        <v>707</v>
      </c>
      <c r="B1" s="291"/>
      <c r="C1" s="291"/>
      <c r="D1" s="291"/>
      <c r="E1" s="291"/>
    </row>
    <row r="2" spans="1:5">
      <c r="A2" s="527" t="s">
        <v>625</v>
      </c>
      <c r="B2" s="527"/>
      <c r="C2" s="529"/>
      <c r="D2" s="529"/>
      <c r="E2" s="529"/>
    </row>
    <row r="3" spans="1:5">
      <c r="A3" s="527" t="s">
        <v>626</v>
      </c>
      <c r="B3" s="527"/>
      <c r="C3" s="528"/>
      <c r="D3" s="529"/>
      <c r="E3" s="529"/>
    </row>
    <row r="4" spans="1:5" ht="43.2">
      <c r="A4" s="201" t="s">
        <v>671</v>
      </c>
      <c r="B4" s="201" t="s">
        <v>0</v>
      </c>
      <c r="C4" s="201" t="s">
        <v>657</v>
      </c>
      <c r="D4" s="201" t="s">
        <v>701</v>
      </c>
      <c r="E4" s="201" t="s">
        <v>700</v>
      </c>
    </row>
    <row r="5" spans="1:5">
      <c r="A5" s="203">
        <v>1</v>
      </c>
      <c r="B5" s="207"/>
      <c r="C5" s="212"/>
      <c r="D5" s="208"/>
      <c r="E5" s="206">
        <f>C5*D5</f>
        <v>0</v>
      </c>
    </row>
    <row r="6" spans="1:5">
      <c r="A6" s="203">
        <f>A5+1</f>
        <v>2</v>
      </c>
      <c r="B6" s="207"/>
      <c r="C6" s="212"/>
      <c r="D6" s="208"/>
      <c r="E6" s="206">
        <f t="shared" ref="E6:E12" si="0">C6*D6</f>
        <v>0</v>
      </c>
    </row>
    <row r="7" spans="1:5">
      <c r="A7" s="203">
        <f t="shared" ref="A7:A12" si="1">A6+1</f>
        <v>3</v>
      </c>
      <c r="B7" s="207"/>
      <c r="C7" s="212"/>
      <c r="D7" s="208"/>
      <c r="E7" s="206">
        <f t="shared" si="0"/>
        <v>0</v>
      </c>
    </row>
    <row r="8" spans="1:5">
      <c r="A8" s="203">
        <f t="shared" si="1"/>
        <v>4</v>
      </c>
      <c r="B8" s="207"/>
      <c r="C8" s="212"/>
      <c r="D8" s="208"/>
      <c r="E8" s="206">
        <f t="shared" si="0"/>
        <v>0</v>
      </c>
    </row>
    <row r="9" spans="1:5">
      <c r="A9" s="203">
        <f t="shared" si="1"/>
        <v>5</v>
      </c>
      <c r="B9" s="207"/>
      <c r="C9" s="212"/>
      <c r="D9" s="208"/>
      <c r="E9" s="206">
        <f t="shared" si="0"/>
        <v>0</v>
      </c>
    </row>
    <row r="10" spans="1:5">
      <c r="A10" s="203">
        <f t="shared" si="1"/>
        <v>6</v>
      </c>
      <c r="B10" s="207"/>
      <c r="C10" s="212"/>
      <c r="D10" s="208"/>
      <c r="E10" s="206">
        <f t="shared" si="0"/>
        <v>0</v>
      </c>
    </row>
    <row r="11" spans="1:5">
      <c r="A11" s="203">
        <f t="shared" si="1"/>
        <v>7</v>
      </c>
      <c r="B11" s="207"/>
      <c r="C11" s="212"/>
      <c r="D11" s="208"/>
      <c r="E11" s="206">
        <f t="shared" si="0"/>
        <v>0</v>
      </c>
    </row>
    <row r="12" spans="1:5">
      <c r="A12" s="203">
        <f t="shared" si="1"/>
        <v>8</v>
      </c>
      <c r="B12" s="207"/>
      <c r="C12" s="212"/>
      <c r="D12" s="208"/>
      <c r="E12" s="206">
        <f t="shared" si="0"/>
        <v>0</v>
      </c>
    </row>
    <row r="13" spans="1:5">
      <c r="A13" s="524" t="s">
        <v>675</v>
      </c>
      <c r="B13" s="524"/>
      <c r="C13" s="213" t="s">
        <v>670</v>
      </c>
      <c r="D13" s="204">
        <f>SUM(D5:D12)</f>
        <v>0</v>
      </c>
      <c r="E13" s="206">
        <f>SUM(E5:E12)</f>
        <v>0</v>
      </c>
    </row>
    <row r="14" spans="1:5" ht="30.75" customHeight="1">
      <c r="A14" s="291" t="s">
        <v>708</v>
      </c>
      <c r="B14" s="291"/>
      <c r="C14" s="291"/>
      <c r="D14" s="291"/>
      <c r="E14" s="291"/>
    </row>
    <row r="15" spans="1:5">
      <c r="A15" s="527" t="s">
        <v>625</v>
      </c>
      <c r="B15" s="527"/>
      <c r="C15" s="527">
        <f>C2</f>
        <v>0</v>
      </c>
      <c r="D15" s="527"/>
      <c r="E15" s="527"/>
    </row>
    <row r="16" spans="1:5">
      <c r="A16" s="527" t="s">
        <v>626</v>
      </c>
      <c r="B16" s="527"/>
      <c r="C16" s="528"/>
      <c r="D16" s="527">
        <f>D3</f>
        <v>0</v>
      </c>
      <c r="E16" s="527"/>
    </row>
    <row r="17" spans="1:5" ht="60" customHeight="1">
      <c r="A17" s="201" t="s">
        <v>671</v>
      </c>
      <c r="B17" s="201" t="s">
        <v>0</v>
      </c>
      <c r="C17" s="201" t="s">
        <v>657</v>
      </c>
      <c r="D17" s="201" t="s">
        <v>701</v>
      </c>
      <c r="E17" s="201" t="s">
        <v>700</v>
      </c>
    </row>
    <row r="18" spans="1:5">
      <c r="A18" s="203">
        <v>1</v>
      </c>
      <c r="B18" s="207"/>
      <c r="C18" s="212"/>
      <c r="D18" s="208"/>
      <c r="E18" s="206">
        <f>C18*D18</f>
        <v>0</v>
      </c>
    </row>
    <row r="19" spans="1:5">
      <c r="A19" s="203">
        <f>A18+1</f>
        <v>2</v>
      </c>
      <c r="B19" s="207"/>
      <c r="C19" s="212"/>
      <c r="D19" s="208"/>
      <c r="E19" s="206">
        <f t="shared" ref="E19:E25" si="2">C19*D19</f>
        <v>0</v>
      </c>
    </row>
    <row r="20" spans="1:5">
      <c r="A20" s="203">
        <f t="shared" ref="A20:A25" si="3">A19+1</f>
        <v>3</v>
      </c>
      <c r="B20" s="207"/>
      <c r="C20" s="212"/>
      <c r="D20" s="208"/>
      <c r="E20" s="206">
        <f t="shared" si="2"/>
        <v>0</v>
      </c>
    </row>
    <row r="21" spans="1:5">
      <c r="A21" s="203">
        <f t="shared" si="3"/>
        <v>4</v>
      </c>
      <c r="B21" s="207"/>
      <c r="C21" s="212"/>
      <c r="D21" s="208"/>
      <c r="E21" s="206">
        <f t="shared" si="2"/>
        <v>0</v>
      </c>
    </row>
    <row r="22" spans="1:5">
      <c r="A22" s="203">
        <f t="shared" si="3"/>
        <v>5</v>
      </c>
      <c r="B22" s="207"/>
      <c r="C22" s="212"/>
      <c r="D22" s="208"/>
      <c r="E22" s="206">
        <f t="shared" si="2"/>
        <v>0</v>
      </c>
    </row>
    <row r="23" spans="1:5">
      <c r="A23" s="203">
        <f t="shared" si="3"/>
        <v>6</v>
      </c>
      <c r="B23" s="207"/>
      <c r="C23" s="212"/>
      <c r="D23" s="208"/>
      <c r="E23" s="206">
        <f t="shared" si="2"/>
        <v>0</v>
      </c>
    </row>
    <row r="24" spans="1:5">
      <c r="A24" s="203">
        <f t="shared" si="3"/>
        <v>7</v>
      </c>
      <c r="B24" s="207"/>
      <c r="C24" s="212"/>
      <c r="D24" s="208"/>
      <c r="E24" s="206">
        <f t="shared" si="2"/>
        <v>0</v>
      </c>
    </row>
    <row r="25" spans="1:5">
      <c r="A25" s="203">
        <f t="shared" si="3"/>
        <v>8</v>
      </c>
      <c r="B25" s="207"/>
      <c r="C25" s="212"/>
      <c r="D25" s="208"/>
      <c r="E25" s="206">
        <f t="shared" si="2"/>
        <v>0</v>
      </c>
    </row>
    <row r="26" spans="1:5" ht="15" customHeight="1">
      <c r="A26" s="524" t="s">
        <v>675</v>
      </c>
      <c r="B26" s="524"/>
      <c r="C26" s="213" t="s">
        <v>670</v>
      </c>
      <c r="D26" s="204">
        <f>SUM(D18:D25)</f>
        <v>0</v>
      </c>
      <c r="E26" s="206">
        <f>SUM(E18:E25)</f>
        <v>0</v>
      </c>
    </row>
    <row r="27" spans="1:5" ht="33.75" customHeight="1">
      <c r="A27" s="291" t="s">
        <v>709</v>
      </c>
      <c r="B27" s="291"/>
      <c r="C27" s="291"/>
      <c r="D27" s="291"/>
      <c r="E27" s="291"/>
    </row>
    <row r="28" spans="1:5">
      <c r="A28" s="527" t="s">
        <v>625</v>
      </c>
      <c r="B28" s="527"/>
      <c r="C28" s="527">
        <f>C2</f>
        <v>0</v>
      </c>
      <c r="D28" s="527"/>
      <c r="E28" s="527"/>
    </row>
    <row r="29" spans="1:5">
      <c r="A29" s="527" t="s">
        <v>626</v>
      </c>
      <c r="B29" s="527"/>
      <c r="C29" s="528"/>
      <c r="D29" s="527">
        <f>D3</f>
        <v>0</v>
      </c>
      <c r="E29" s="527"/>
    </row>
    <row r="30" spans="1:5" ht="60" customHeight="1">
      <c r="A30" s="201" t="s">
        <v>671</v>
      </c>
      <c r="B30" s="201" t="s">
        <v>0</v>
      </c>
      <c r="C30" s="201" t="s">
        <v>657</v>
      </c>
      <c r="D30" s="201" t="s">
        <v>701</v>
      </c>
      <c r="E30" s="201" t="s">
        <v>700</v>
      </c>
    </row>
    <row r="31" spans="1:5">
      <c r="A31" s="203">
        <v>1</v>
      </c>
      <c r="B31" s="207"/>
      <c r="C31" s="212"/>
      <c r="D31" s="208"/>
      <c r="E31" s="206">
        <f>C31*D31</f>
        <v>0</v>
      </c>
    </row>
    <row r="32" spans="1:5">
      <c r="A32" s="203">
        <f>A31+1</f>
        <v>2</v>
      </c>
      <c r="B32" s="207"/>
      <c r="C32" s="212"/>
      <c r="D32" s="208"/>
      <c r="E32" s="206">
        <f t="shared" ref="E32:E38" si="4">C32*D32</f>
        <v>0</v>
      </c>
    </row>
    <row r="33" spans="1:5">
      <c r="A33" s="203">
        <f t="shared" ref="A33:A38" si="5">A32+1</f>
        <v>3</v>
      </c>
      <c r="B33" s="207"/>
      <c r="C33" s="212"/>
      <c r="D33" s="208"/>
      <c r="E33" s="206">
        <f t="shared" si="4"/>
        <v>0</v>
      </c>
    </row>
    <row r="34" spans="1:5">
      <c r="A34" s="203">
        <f t="shared" si="5"/>
        <v>4</v>
      </c>
      <c r="B34" s="207"/>
      <c r="C34" s="212"/>
      <c r="D34" s="208"/>
      <c r="E34" s="206">
        <f t="shared" si="4"/>
        <v>0</v>
      </c>
    </row>
    <row r="35" spans="1:5">
      <c r="A35" s="203">
        <f t="shared" si="5"/>
        <v>5</v>
      </c>
      <c r="B35" s="207"/>
      <c r="C35" s="212"/>
      <c r="D35" s="208"/>
      <c r="E35" s="206">
        <f t="shared" si="4"/>
        <v>0</v>
      </c>
    </row>
    <row r="36" spans="1:5">
      <c r="A36" s="203">
        <f t="shared" si="5"/>
        <v>6</v>
      </c>
      <c r="B36" s="207"/>
      <c r="C36" s="212"/>
      <c r="D36" s="208"/>
      <c r="E36" s="206">
        <f t="shared" si="4"/>
        <v>0</v>
      </c>
    </row>
    <row r="37" spans="1:5">
      <c r="A37" s="203">
        <f t="shared" si="5"/>
        <v>7</v>
      </c>
      <c r="B37" s="207"/>
      <c r="C37" s="212"/>
      <c r="D37" s="208"/>
      <c r="E37" s="206">
        <f t="shared" si="4"/>
        <v>0</v>
      </c>
    </row>
    <row r="38" spans="1:5">
      <c r="A38" s="203">
        <f t="shared" si="5"/>
        <v>8</v>
      </c>
      <c r="B38" s="207"/>
      <c r="C38" s="212"/>
      <c r="D38" s="208"/>
      <c r="E38" s="206">
        <f t="shared" si="4"/>
        <v>0</v>
      </c>
    </row>
    <row r="39" spans="1:5" ht="15" customHeight="1">
      <c r="A39" s="524" t="s">
        <v>675</v>
      </c>
      <c r="B39" s="524"/>
      <c r="C39" s="213" t="s">
        <v>670</v>
      </c>
      <c r="D39" s="204">
        <f>SUM(D31:D38)</f>
        <v>0</v>
      </c>
      <c r="E39" s="206">
        <f>SUM(E31:E38)</f>
        <v>0</v>
      </c>
    </row>
    <row r="42" spans="1:5">
      <c r="A42" s="220"/>
      <c r="B42" s="220"/>
      <c r="C42" s="200"/>
      <c r="D42" s="202"/>
      <c r="E42" s="202"/>
    </row>
    <row r="43" spans="1:5">
      <c r="A43" s="200"/>
      <c r="B43" s="200"/>
      <c r="C43" s="200"/>
      <c r="D43" s="200"/>
      <c r="E43" s="200"/>
    </row>
    <row r="44" spans="1:5">
      <c r="A44" s="202"/>
      <c r="B44" s="202"/>
      <c r="C44" s="202"/>
      <c r="D44" s="202"/>
      <c r="E44" s="202"/>
    </row>
    <row r="45" spans="1:5">
      <c r="A45" s="202"/>
      <c r="B45" s="202"/>
      <c r="C45" s="202"/>
      <c r="D45" s="202"/>
      <c r="E45" s="202"/>
    </row>
    <row r="46" spans="1:5">
      <c r="A46" s="202"/>
      <c r="B46" s="202"/>
      <c r="C46" s="202"/>
      <c r="D46" s="202"/>
      <c r="E46" s="202"/>
    </row>
    <row r="47" spans="1:5">
      <c r="A47" s="202"/>
      <c r="B47" s="202"/>
      <c r="C47" s="202"/>
      <c r="D47" s="202"/>
      <c r="E47" s="202"/>
    </row>
    <row r="48" spans="1:5">
      <c r="A48" s="202"/>
      <c r="B48" s="202"/>
      <c r="C48" s="202"/>
      <c r="D48" s="202"/>
      <c r="E48" s="202"/>
    </row>
    <row r="49" spans="1:5">
      <c r="A49" s="202"/>
      <c r="B49" s="202"/>
      <c r="C49" s="202"/>
      <c r="D49" s="202"/>
      <c r="E49" s="202"/>
    </row>
    <row r="50" spans="1:5">
      <c r="A50" s="202"/>
      <c r="B50" s="202"/>
      <c r="C50" s="202"/>
      <c r="D50" s="202"/>
      <c r="E50" s="202"/>
    </row>
    <row r="51" spans="1:5">
      <c r="A51" s="202"/>
      <c r="B51" s="202"/>
      <c r="C51" s="202"/>
      <c r="D51" s="202"/>
      <c r="E51" s="202"/>
    </row>
    <row r="52" spans="1:5">
      <c r="A52" s="202"/>
      <c r="B52" s="202"/>
      <c r="C52" s="202"/>
      <c r="D52" s="202"/>
      <c r="E52" s="202"/>
    </row>
    <row r="53" spans="1:5">
      <c r="A53" s="202"/>
      <c r="B53" s="202"/>
      <c r="C53" s="202"/>
      <c r="D53" s="202"/>
      <c r="E53" s="202"/>
    </row>
    <row r="54" spans="1:5">
      <c r="A54" s="202"/>
      <c r="B54" s="202"/>
      <c r="C54" s="202"/>
      <c r="D54" s="202"/>
      <c r="E54" s="202"/>
    </row>
    <row r="55" spans="1:5">
      <c r="A55" s="202"/>
      <c r="B55" s="202"/>
      <c r="C55" s="202"/>
      <c r="D55" s="202"/>
      <c r="E55" s="202"/>
    </row>
    <row r="56" spans="1:5">
      <c r="A56" s="202"/>
      <c r="B56" s="202"/>
      <c r="C56" s="202"/>
      <c r="D56" s="202"/>
      <c r="E56" s="202"/>
    </row>
    <row r="57" spans="1:5">
      <c r="A57" s="202"/>
      <c r="B57" s="202"/>
      <c r="C57" s="202"/>
      <c r="D57" s="202"/>
      <c r="E57" s="202"/>
    </row>
    <row r="58" spans="1:5">
      <c r="A58" s="202"/>
      <c r="B58" s="202"/>
      <c r="C58" s="202"/>
      <c r="D58" s="202"/>
      <c r="E58" s="202"/>
    </row>
    <row r="59" spans="1:5">
      <c r="A59" s="220"/>
      <c r="B59" s="220"/>
      <c r="C59" s="200"/>
      <c r="D59" s="202"/>
      <c r="E59" s="202"/>
    </row>
    <row r="60" spans="1:5">
      <c r="A60" s="200"/>
      <c r="B60" s="200"/>
      <c r="C60" s="200"/>
      <c r="D60" s="200"/>
      <c r="E60" s="200"/>
    </row>
    <row r="61" spans="1:5">
      <c r="A61" s="202"/>
      <c r="B61" s="202"/>
      <c r="C61" s="202"/>
      <c r="D61" s="202"/>
      <c r="E61" s="202"/>
    </row>
    <row r="62" spans="1:5">
      <c r="A62" s="202"/>
      <c r="B62" s="202"/>
      <c r="C62" s="202"/>
      <c r="D62" s="202"/>
      <c r="E62" s="202"/>
    </row>
    <row r="63" spans="1:5">
      <c r="A63" s="202"/>
      <c r="B63" s="202"/>
      <c r="C63" s="202"/>
      <c r="D63" s="202"/>
      <c r="E63" s="202"/>
    </row>
    <row r="64" spans="1:5">
      <c r="A64" s="202"/>
      <c r="B64" s="202"/>
      <c r="C64" s="202"/>
      <c r="D64" s="202"/>
      <c r="E64" s="202"/>
    </row>
    <row r="76" spans="1:3">
      <c r="A76" s="526"/>
      <c r="B76" s="526"/>
      <c r="C76" s="200"/>
    </row>
  </sheetData>
  <sheetProtection password="E80F" sheet="1" objects="1" scenarios="1" formatCells="0" formatColumns="0" formatRows="0" insertColumns="0" insertRows="0" insertHyperlinks="0" deleteColumns="0" deleteRows="0" sort="0" autoFilter="0" pivotTables="0"/>
  <mergeCells count="19">
    <mergeCell ref="A26:B26"/>
    <mergeCell ref="A1:E1"/>
    <mergeCell ref="A2:B2"/>
    <mergeCell ref="C2:E2"/>
    <mergeCell ref="A3:C3"/>
    <mergeCell ref="D3:E3"/>
    <mergeCell ref="A13:B13"/>
    <mergeCell ref="A14:E14"/>
    <mergeCell ref="A15:B15"/>
    <mergeCell ref="C15:E15"/>
    <mergeCell ref="A16:C16"/>
    <mergeCell ref="D16:E16"/>
    <mergeCell ref="A76:B76"/>
    <mergeCell ref="A27:E27"/>
    <mergeCell ref="A28:B28"/>
    <mergeCell ref="C28:E28"/>
    <mergeCell ref="A29:C29"/>
    <mergeCell ref="D29:E29"/>
    <mergeCell ref="A39:B39"/>
  </mergeCells>
  <printOptions horizontalCentered="1" verticalCentered="1"/>
  <pageMargins left="0.78740157480314965" right="0.39370078740157483" top="0.39370078740157483" bottom="0.39370078740157483" header="0" footer="0"/>
  <pageSetup paperSize="9" orientation="portrait" r:id="rId1"/>
</worksheet>
</file>

<file path=xl/worksheets/sheet16.xml><?xml version="1.0" encoding="utf-8"?>
<worksheet xmlns="http://schemas.openxmlformats.org/spreadsheetml/2006/main" xmlns:r="http://schemas.openxmlformats.org/officeDocument/2006/relationships">
  <sheetPr codeName="Лист18">
    <tabColor rgb="FF00B0F0"/>
  </sheetPr>
  <dimension ref="A1:E76"/>
  <sheetViews>
    <sheetView view="pageBreakPreview" zoomScaleNormal="100" zoomScaleSheetLayoutView="100" workbookViewId="0">
      <selection activeCell="K16" sqref="K16"/>
    </sheetView>
  </sheetViews>
  <sheetFormatPr defaultColWidth="9.109375" defaultRowHeight="14.4"/>
  <cols>
    <col min="1" max="1" width="4.88671875" style="219" customWidth="1"/>
    <col min="2" max="2" width="39.109375" style="219" customWidth="1"/>
    <col min="3" max="3" width="15.44140625" style="219" customWidth="1"/>
    <col min="4" max="4" width="12" style="219" customWidth="1"/>
    <col min="5" max="5" width="15.88671875" style="219" customWidth="1"/>
    <col min="6" max="16384" width="9.109375" style="219"/>
  </cols>
  <sheetData>
    <row r="1" spans="1:5" ht="27" customHeight="1">
      <c r="A1" s="291" t="s">
        <v>712</v>
      </c>
      <c r="B1" s="291"/>
      <c r="C1" s="291"/>
      <c r="D1" s="291"/>
      <c r="E1" s="291"/>
    </row>
    <row r="2" spans="1:5">
      <c r="A2" s="527" t="s">
        <v>625</v>
      </c>
      <c r="B2" s="527"/>
      <c r="C2" s="529"/>
      <c r="D2" s="529"/>
      <c r="E2" s="529"/>
    </row>
    <row r="3" spans="1:5">
      <c r="A3" s="527" t="s">
        <v>626</v>
      </c>
      <c r="B3" s="527"/>
      <c r="C3" s="528"/>
      <c r="D3" s="529"/>
      <c r="E3" s="529"/>
    </row>
    <row r="4" spans="1:5" ht="43.2">
      <c r="A4" s="201" t="s">
        <v>671</v>
      </c>
      <c r="B4" s="201" t="s">
        <v>0</v>
      </c>
      <c r="C4" s="201" t="s">
        <v>657</v>
      </c>
      <c r="D4" s="201" t="s">
        <v>701</v>
      </c>
      <c r="E4" s="201" t="s">
        <v>700</v>
      </c>
    </row>
    <row r="5" spans="1:5">
      <c r="A5" s="203">
        <v>1</v>
      </c>
      <c r="B5" s="207"/>
      <c r="C5" s="212"/>
      <c r="D5" s="208"/>
      <c r="E5" s="206">
        <f>C5*D5</f>
        <v>0</v>
      </c>
    </row>
    <row r="6" spans="1:5">
      <c r="A6" s="203">
        <f>A5+1</f>
        <v>2</v>
      </c>
      <c r="B6" s="207"/>
      <c r="C6" s="212"/>
      <c r="D6" s="208"/>
      <c r="E6" s="206">
        <f t="shared" ref="E6:E12" si="0">C6*D6</f>
        <v>0</v>
      </c>
    </row>
    <row r="7" spans="1:5">
      <c r="A7" s="203">
        <f t="shared" ref="A7:A12" si="1">A6+1</f>
        <v>3</v>
      </c>
      <c r="B7" s="207"/>
      <c r="C7" s="212"/>
      <c r="D7" s="208"/>
      <c r="E7" s="206">
        <f t="shared" si="0"/>
        <v>0</v>
      </c>
    </row>
    <row r="8" spans="1:5">
      <c r="A8" s="203">
        <f t="shared" si="1"/>
        <v>4</v>
      </c>
      <c r="B8" s="207"/>
      <c r="C8" s="212"/>
      <c r="D8" s="208"/>
      <c r="E8" s="206">
        <f t="shared" si="0"/>
        <v>0</v>
      </c>
    </row>
    <row r="9" spans="1:5">
      <c r="A9" s="203">
        <f t="shared" si="1"/>
        <v>5</v>
      </c>
      <c r="B9" s="207"/>
      <c r="C9" s="212"/>
      <c r="D9" s="208"/>
      <c r="E9" s="206">
        <f t="shared" si="0"/>
        <v>0</v>
      </c>
    </row>
    <row r="10" spans="1:5">
      <c r="A10" s="203">
        <f t="shared" si="1"/>
        <v>6</v>
      </c>
      <c r="B10" s="207"/>
      <c r="C10" s="212"/>
      <c r="D10" s="208"/>
      <c r="E10" s="206">
        <f t="shared" si="0"/>
        <v>0</v>
      </c>
    </row>
    <row r="11" spans="1:5">
      <c r="A11" s="203">
        <f t="shared" si="1"/>
        <v>7</v>
      </c>
      <c r="B11" s="207"/>
      <c r="C11" s="212"/>
      <c r="D11" s="208"/>
      <c r="E11" s="206">
        <f t="shared" si="0"/>
        <v>0</v>
      </c>
    </row>
    <row r="12" spans="1:5">
      <c r="A12" s="203">
        <f t="shared" si="1"/>
        <v>8</v>
      </c>
      <c r="B12" s="207"/>
      <c r="C12" s="212"/>
      <c r="D12" s="208"/>
      <c r="E12" s="206">
        <f t="shared" si="0"/>
        <v>0</v>
      </c>
    </row>
    <row r="13" spans="1:5">
      <c r="A13" s="524" t="s">
        <v>675</v>
      </c>
      <c r="B13" s="524"/>
      <c r="C13" s="213" t="s">
        <v>670</v>
      </c>
      <c r="D13" s="204">
        <f>SUM(D5:D12)</f>
        <v>0</v>
      </c>
      <c r="E13" s="206">
        <f>SUM(E5:E12)</f>
        <v>0</v>
      </c>
    </row>
    <row r="14" spans="1:5" ht="30.75" customHeight="1">
      <c r="A14" s="291" t="s">
        <v>711</v>
      </c>
      <c r="B14" s="291"/>
      <c r="C14" s="291"/>
      <c r="D14" s="291"/>
      <c r="E14" s="291"/>
    </row>
    <row r="15" spans="1:5">
      <c r="A15" s="527" t="s">
        <v>625</v>
      </c>
      <c r="B15" s="527"/>
      <c r="C15" s="527">
        <f>C2</f>
        <v>0</v>
      </c>
      <c r="D15" s="527"/>
      <c r="E15" s="527"/>
    </row>
    <row r="16" spans="1:5">
      <c r="A16" s="527" t="s">
        <v>626</v>
      </c>
      <c r="B16" s="527"/>
      <c r="C16" s="528"/>
      <c r="D16" s="527">
        <f>D3</f>
        <v>0</v>
      </c>
      <c r="E16" s="527"/>
    </row>
    <row r="17" spans="1:5" ht="60" customHeight="1">
      <c r="A17" s="201" t="s">
        <v>671</v>
      </c>
      <c r="B17" s="201" t="s">
        <v>0</v>
      </c>
      <c r="C17" s="201" t="s">
        <v>657</v>
      </c>
      <c r="D17" s="201" t="s">
        <v>701</v>
      </c>
      <c r="E17" s="201" t="s">
        <v>700</v>
      </c>
    </row>
    <row r="18" spans="1:5">
      <c r="A18" s="203">
        <v>1</v>
      </c>
      <c r="B18" s="207"/>
      <c r="C18" s="212"/>
      <c r="D18" s="208"/>
      <c r="E18" s="206">
        <f>C18*D18</f>
        <v>0</v>
      </c>
    </row>
    <row r="19" spans="1:5">
      <c r="A19" s="203">
        <f>A18+1</f>
        <v>2</v>
      </c>
      <c r="B19" s="207"/>
      <c r="C19" s="212"/>
      <c r="D19" s="208"/>
      <c r="E19" s="206">
        <f t="shared" ref="E19:E25" si="2">C19*D19</f>
        <v>0</v>
      </c>
    </row>
    <row r="20" spans="1:5">
      <c r="A20" s="203">
        <f t="shared" ref="A20:A25" si="3">A19+1</f>
        <v>3</v>
      </c>
      <c r="B20" s="207"/>
      <c r="C20" s="212"/>
      <c r="D20" s="208"/>
      <c r="E20" s="206">
        <f t="shared" si="2"/>
        <v>0</v>
      </c>
    </row>
    <row r="21" spans="1:5">
      <c r="A21" s="203">
        <f t="shared" si="3"/>
        <v>4</v>
      </c>
      <c r="B21" s="207"/>
      <c r="C21" s="212"/>
      <c r="D21" s="208"/>
      <c r="E21" s="206">
        <f t="shared" si="2"/>
        <v>0</v>
      </c>
    </row>
    <row r="22" spans="1:5">
      <c r="A22" s="203">
        <f t="shared" si="3"/>
        <v>5</v>
      </c>
      <c r="B22" s="207"/>
      <c r="C22" s="212"/>
      <c r="D22" s="208"/>
      <c r="E22" s="206">
        <f t="shared" si="2"/>
        <v>0</v>
      </c>
    </row>
    <row r="23" spans="1:5">
      <c r="A23" s="203">
        <f t="shared" si="3"/>
        <v>6</v>
      </c>
      <c r="B23" s="207"/>
      <c r="C23" s="212"/>
      <c r="D23" s="208"/>
      <c r="E23" s="206">
        <f t="shared" si="2"/>
        <v>0</v>
      </c>
    </row>
    <row r="24" spans="1:5">
      <c r="A24" s="203">
        <f t="shared" si="3"/>
        <v>7</v>
      </c>
      <c r="B24" s="207"/>
      <c r="C24" s="212"/>
      <c r="D24" s="208"/>
      <c r="E24" s="206">
        <f t="shared" si="2"/>
        <v>0</v>
      </c>
    </row>
    <row r="25" spans="1:5">
      <c r="A25" s="203">
        <f t="shared" si="3"/>
        <v>8</v>
      </c>
      <c r="B25" s="207"/>
      <c r="C25" s="212"/>
      <c r="D25" s="208"/>
      <c r="E25" s="206">
        <f t="shared" si="2"/>
        <v>0</v>
      </c>
    </row>
    <row r="26" spans="1:5" ht="15" customHeight="1">
      <c r="A26" s="524" t="s">
        <v>675</v>
      </c>
      <c r="B26" s="524"/>
      <c r="C26" s="213" t="s">
        <v>670</v>
      </c>
      <c r="D26" s="204">
        <f>SUM(D18:D25)</f>
        <v>0</v>
      </c>
      <c r="E26" s="206">
        <f>SUM(E18:E25)</f>
        <v>0</v>
      </c>
    </row>
    <row r="27" spans="1:5" ht="33.75" customHeight="1">
      <c r="A27" s="291" t="s">
        <v>710</v>
      </c>
      <c r="B27" s="291"/>
      <c r="C27" s="291"/>
      <c r="D27" s="291"/>
      <c r="E27" s="291"/>
    </row>
    <row r="28" spans="1:5">
      <c r="A28" s="527" t="s">
        <v>625</v>
      </c>
      <c r="B28" s="527"/>
      <c r="C28" s="527">
        <f>C2</f>
        <v>0</v>
      </c>
      <c r="D28" s="527"/>
      <c r="E28" s="527"/>
    </row>
    <row r="29" spans="1:5">
      <c r="A29" s="527" t="s">
        <v>626</v>
      </c>
      <c r="B29" s="527"/>
      <c r="C29" s="528"/>
      <c r="D29" s="527">
        <f>D3</f>
        <v>0</v>
      </c>
      <c r="E29" s="527"/>
    </row>
    <row r="30" spans="1:5" ht="60" customHeight="1">
      <c r="A30" s="201" t="s">
        <v>671</v>
      </c>
      <c r="B30" s="201" t="s">
        <v>0</v>
      </c>
      <c r="C30" s="201" t="s">
        <v>657</v>
      </c>
      <c r="D30" s="201" t="s">
        <v>701</v>
      </c>
      <c r="E30" s="201" t="s">
        <v>700</v>
      </c>
    </row>
    <row r="31" spans="1:5">
      <c r="A31" s="203">
        <v>1</v>
      </c>
      <c r="B31" s="207"/>
      <c r="C31" s="212"/>
      <c r="D31" s="208"/>
      <c r="E31" s="206">
        <f>C31*D31</f>
        <v>0</v>
      </c>
    </row>
    <row r="32" spans="1:5">
      <c r="A32" s="203">
        <f>A31+1</f>
        <v>2</v>
      </c>
      <c r="B32" s="207"/>
      <c r="C32" s="212"/>
      <c r="D32" s="208"/>
      <c r="E32" s="206">
        <f t="shared" ref="E32:E38" si="4">C32*D32</f>
        <v>0</v>
      </c>
    </row>
    <row r="33" spans="1:5">
      <c r="A33" s="203">
        <f t="shared" ref="A33:A38" si="5">A32+1</f>
        <v>3</v>
      </c>
      <c r="B33" s="207"/>
      <c r="C33" s="212"/>
      <c r="D33" s="208"/>
      <c r="E33" s="206">
        <f t="shared" si="4"/>
        <v>0</v>
      </c>
    </row>
    <row r="34" spans="1:5">
      <c r="A34" s="203">
        <f t="shared" si="5"/>
        <v>4</v>
      </c>
      <c r="B34" s="207"/>
      <c r="C34" s="212"/>
      <c r="D34" s="208"/>
      <c r="E34" s="206">
        <f t="shared" si="4"/>
        <v>0</v>
      </c>
    </row>
    <row r="35" spans="1:5">
      <c r="A35" s="203">
        <f t="shared" si="5"/>
        <v>5</v>
      </c>
      <c r="B35" s="207"/>
      <c r="C35" s="212"/>
      <c r="D35" s="208"/>
      <c r="E35" s="206">
        <f t="shared" si="4"/>
        <v>0</v>
      </c>
    </row>
    <row r="36" spans="1:5">
      <c r="A36" s="203">
        <f t="shared" si="5"/>
        <v>6</v>
      </c>
      <c r="B36" s="207"/>
      <c r="C36" s="212"/>
      <c r="D36" s="208"/>
      <c r="E36" s="206">
        <f t="shared" si="4"/>
        <v>0</v>
      </c>
    </row>
    <row r="37" spans="1:5">
      <c r="A37" s="203">
        <f t="shared" si="5"/>
        <v>7</v>
      </c>
      <c r="B37" s="207"/>
      <c r="C37" s="212"/>
      <c r="D37" s="208"/>
      <c r="E37" s="206">
        <f t="shared" si="4"/>
        <v>0</v>
      </c>
    </row>
    <row r="38" spans="1:5">
      <c r="A38" s="203">
        <f t="shared" si="5"/>
        <v>8</v>
      </c>
      <c r="B38" s="207"/>
      <c r="C38" s="212"/>
      <c r="D38" s="208"/>
      <c r="E38" s="206">
        <f t="shared" si="4"/>
        <v>0</v>
      </c>
    </row>
    <row r="39" spans="1:5" ht="15" customHeight="1">
      <c r="A39" s="524" t="s">
        <v>675</v>
      </c>
      <c r="B39" s="524"/>
      <c r="C39" s="213" t="s">
        <v>670</v>
      </c>
      <c r="D39" s="204">
        <f>SUM(D31:D38)</f>
        <v>0</v>
      </c>
      <c r="E39" s="206">
        <f>SUM(E31:E38)</f>
        <v>0</v>
      </c>
    </row>
    <row r="42" spans="1:5">
      <c r="A42" s="220"/>
      <c r="B42" s="220"/>
      <c r="C42" s="200"/>
      <c r="D42" s="202"/>
      <c r="E42" s="202"/>
    </row>
    <row r="43" spans="1:5">
      <c r="A43" s="200"/>
      <c r="B43" s="200"/>
      <c r="C43" s="200"/>
      <c r="D43" s="200"/>
      <c r="E43" s="200"/>
    </row>
    <row r="44" spans="1:5">
      <c r="A44" s="202"/>
      <c r="B44" s="202"/>
      <c r="C44" s="202"/>
      <c r="D44" s="202"/>
      <c r="E44" s="202"/>
    </row>
    <row r="45" spans="1:5">
      <c r="A45" s="202"/>
      <c r="B45" s="202"/>
      <c r="C45" s="202"/>
      <c r="D45" s="202"/>
      <c r="E45" s="202"/>
    </row>
    <row r="46" spans="1:5">
      <c r="A46" s="202"/>
      <c r="B46" s="202"/>
      <c r="C46" s="202"/>
      <c r="D46" s="202"/>
      <c r="E46" s="202"/>
    </row>
    <row r="47" spans="1:5">
      <c r="A47" s="202"/>
      <c r="B47" s="202"/>
      <c r="C47" s="202"/>
      <c r="D47" s="202"/>
      <c r="E47" s="202"/>
    </row>
    <row r="48" spans="1:5">
      <c r="A48" s="202"/>
      <c r="B48" s="202"/>
      <c r="C48" s="202"/>
      <c r="D48" s="202"/>
      <c r="E48" s="202"/>
    </row>
    <row r="49" spans="1:5">
      <c r="A49" s="202"/>
      <c r="B49" s="202"/>
      <c r="C49" s="202"/>
      <c r="D49" s="202"/>
      <c r="E49" s="202"/>
    </row>
    <row r="50" spans="1:5">
      <c r="A50" s="202"/>
      <c r="B50" s="202"/>
      <c r="C50" s="202"/>
      <c r="D50" s="202"/>
      <c r="E50" s="202"/>
    </row>
    <row r="51" spans="1:5">
      <c r="A51" s="202"/>
      <c r="B51" s="202"/>
      <c r="C51" s="202"/>
      <c r="D51" s="202"/>
      <c r="E51" s="202"/>
    </row>
    <row r="52" spans="1:5">
      <c r="A52" s="202"/>
      <c r="B52" s="202"/>
      <c r="C52" s="202"/>
      <c r="D52" s="202"/>
      <c r="E52" s="202"/>
    </row>
    <row r="53" spans="1:5">
      <c r="A53" s="202"/>
      <c r="B53" s="202"/>
      <c r="C53" s="202"/>
      <c r="D53" s="202"/>
      <c r="E53" s="202"/>
    </row>
    <row r="54" spans="1:5">
      <c r="A54" s="202"/>
      <c r="B54" s="202"/>
      <c r="C54" s="202"/>
      <c r="D54" s="202"/>
      <c r="E54" s="202"/>
    </row>
    <row r="55" spans="1:5">
      <c r="A55" s="202"/>
      <c r="B55" s="202"/>
      <c r="C55" s="202"/>
      <c r="D55" s="202"/>
      <c r="E55" s="202"/>
    </row>
    <row r="56" spans="1:5">
      <c r="A56" s="202"/>
      <c r="B56" s="202"/>
      <c r="C56" s="202"/>
      <c r="D56" s="202"/>
      <c r="E56" s="202"/>
    </row>
    <row r="57" spans="1:5">
      <c r="A57" s="202"/>
      <c r="B57" s="202"/>
      <c r="C57" s="202"/>
      <c r="D57" s="202"/>
      <c r="E57" s="202"/>
    </row>
    <row r="58" spans="1:5">
      <c r="A58" s="202"/>
      <c r="B58" s="202"/>
      <c r="C58" s="202"/>
      <c r="D58" s="202"/>
      <c r="E58" s="202"/>
    </row>
    <row r="59" spans="1:5">
      <c r="A59" s="220"/>
      <c r="B59" s="220"/>
      <c r="C59" s="200"/>
      <c r="D59" s="202"/>
      <c r="E59" s="202"/>
    </row>
    <row r="60" spans="1:5">
      <c r="A60" s="200"/>
      <c r="B60" s="200"/>
      <c r="C60" s="200"/>
      <c r="D60" s="200"/>
      <c r="E60" s="200"/>
    </row>
    <row r="61" spans="1:5">
      <c r="A61" s="202"/>
      <c r="B61" s="202"/>
      <c r="C61" s="202"/>
      <c r="D61" s="202"/>
      <c r="E61" s="202"/>
    </row>
    <row r="62" spans="1:5">
      <c r="A62" s="202"/>
      <c r="B62" s="202"/>
      <c r="C62" s="202"/>
      <c r="D62" s="202"/>
      <c r="E62" s="202"/>
    </row>
    <row r="63" spans="1:5">
      <c r="A63" s="202"/>
      <c r="B63" s="202"/>
      <c r="C63" s="202"/>
      <c r="D63" s="202"/>
      <c r="E63" s="202"/>
    </row>
    <row r="64" spans="1:5">
      <c r="A64" s="202"/>
      <c r="B64" s="202"/>
      <c r="C64" s="202"/>
      <c r="D64" s="202"/>
      <c r="E64" s="202"/>
    </row>
    <row r="76" spans="1:3">
      <c r="A76" s="526"/>
      <c r="B76" s="526"/>
      <c r="C76" s="200"/>
    </row>
  </sheetData>
  <sheetProtection password="E80F" sheet="1" objects="1" scenarios="1" formatCells="0" formatColumns="0" formatRows="0" insertColumns="0" insertRows="0" insertHyperlinks="0" deleteColumns="0" deleteRows="0" sort="0" autoFilter="0" pivotTables="0"/>
  <mergeCells count="19">
    <mergeCell ref="A26:B26"/>
    <mergeCell ref="A1:E1"/>
    <mergeCell ref="A2:B2"/>
    <mergeCell ref="C2:E2"/>
    <mergeCell ref="A3:C3"/>
    <mergeCell ref="D3:E3"/>
    <mergeCell ref="A13:B13"/>
    <mergeCell ref="A14:E14"/>
    <mergeCell ref="A15:B15"/>
    <mergeCell ref="C15:E15"/>
    <mergeCell ref="A16:C16"/>
    <mergeCell ref="D16:E16"/>
    <mergeCell ref="A76:B76"/>
    <mergeCell ref="A27:E27"/>
    <mergeCell ref="A28:B28"/>
    <mergeCell ref="C28:E28"/>
    <mergeCell ref="A29:C29"/>
    <mergeCell ref="D29:E29"/>
    <mergeCell ref="A39:B39"/>
  </mergeCells>
  <printOptions horizontalCentered="1" verticalCentered="1"/>
  <pageMargins left="0.78740157480314965" right="0.39370078740157483" top="0.39370078740157483" bottom="0.39370078740157483" header="0" footer="0"/>
  <pageSetup paperSize="9" orientation="portrait" r:id="rId1"/>
</worksheet>
</file>

<file path=xl/worksheets/sheet17.xml><?xml version="1.0" encoding="utf-8"?>
<worksheet xmlns="http://schemas.openxmlformats.org/spreadsheetml/2006/main" xmlns:r="http://schemas.openxmlformats.org/officeDocument/2006/relationships">
  <sheetPr codeName="Лист19">
    <tabColor rgb="FF00B0F0"/>
  </sheetPr>
  <dimension ref="A1:F76"/>
  <sheetViews>
    <sheetView view="pageBreakPreview" zoomScaleNormal="100" zoomScaleSheetLayoutView="100" workbookViewId="0">
      <selection activeCell="J23" sqref="J23"/>
    </sheetView>
  </sheetViews>
  <sheetFormatPr defaultColWidth="9.109375" defaultRowHeight="14.4"/>
  <cols>
    <col min="1" max="1" width="4.88671875" style="219" customWidth="1"/>
    <col min="2" max="2" width="25.109375" style="219" customWidth="1"/>
    <col min="3" max="3" width="15.44140625" style="219" customWidth="1"/>
    <col min="4" max="4" width="12.109375" style="219" customWidth="1"/>
    <col min="5" max="5" width="13.5546875" style="219" customWidth="1"/>
    <col min="6" max="6" width="15.88671875" style="219" customWidth="1"/>
    <col min="7" max="16384" width="9.109375" style="219"/>
  </cols>
  <sheetData>
    <row r="1" spans="1:6">
      <c r="A1" s="291" t="s">
        <v>660</v>
      </c>
      <c r="B1" s="291"/>
      <c r="C1" s="291"/>
      <c r="D1" s="291"/>
      <c r="E1" s="291"/>
      <c r="F1" s="291"/>
    </row>
    <row r="2" spans="1:6">
      <c r="A2" s="386" t="s">
        <v>625</v>
      </c>
      <c r="B2" s="386"/>
      <c r="C2" s="531"/>
      <c r="D2" s="531"/>
      <c r="E2" s="531"/>
      <c r="F2" s="531"/>
    </row>
    <row r="3" spans="1:6">
      <c r="A3" s="530" t="s">
        <v>626</v>
      </c>
      <c r="B3" s="530"/>
      <c r="C3" s="530"/>
      <c r="D3" s="532"/>
      <c r="E3" s="532"/>
      <c r="F3" s="532"/>
    </row>
    <row r="4" spans="1:6">
      <c r="A4" s="294" t="s">
        <v>713</v>
      </c>
      <c r="B4" s="294"/>
      <c r="C4" s="294"/>
      <c r="D4" s="294"/>
      <c r="E4" s="294"/>
      <c r="F4" s="294"/>
    </row>
    <row r="5" spans="1:6" ht="43.2">
      <c r="A5" s="222" t="s">
        <v>671</v>
      </c>
      <c r="B5" s="222" t="s">
        <v>658</v>
      </c>
      <c r="C5" s="222" t="s">
        <v>661</v>
      </c>
      <c r="D5" s="222" t="s">
        <v>662</v>
      </c>
      <c r="E5" s="222" t="s">
        <v>663</v>
      </c>
      <c r="F5" s="222" t="s">
        <v>674</v>
      </c>
    </row>
    <row r="6" spans="1:6">
      <c r="A6" s="203">
        <v>1</v>
      </c>
      <c r="B6" s="207"/>
      <c r="C6" s="208"/>
      <c r="D6" s="208"/>
      <c r="E6" s="209"/>
      <c r="F6" s="206">
        <f>C6*D6*E6</f>
        <v>0</v>
      </c>
    </row>
    <row r="7" spans="1:6">
      <c r="A7" s="203">
        <f>A6+1</f>
        <v>2</v>
      </c>
      <c r="B7" s="207"/>
      <c r="C7" s="208"/>
      <c r="D7" s="208"/>
      <c r="E7" s="209"/>
      <c r="F7" s="206">
        <f>C7*D7*E7</f>
        <v>0</v>
      </c>
    </row>
    <row r="8" spans="1:6">
      <c r="A8" s="203">
        <f t="shared" ref="A8:A14" si="0">A7+1</f>
        <v>3</v>
      </c>
      <c r="B8" s="207"/>
      <c r="C8" s="208"/>
      <c r="D8" s="208"/>
      <c r="E8" s="209"/>
      <c r="F8" s="206">
        <f t="shared" ref="F8:F14" si="1">C8*D8*E8</f>
        <v>0</v>
      </c>
    </row>
    <row r="9" spans="1:6">
      <c r="A9" s="203">
        <f t="shared" si="0"/>
        <v>4</v>
      </c>
      <c r="B9" s="207"/>
      <c r="C9" s="208"/>
      <c r="D9" s="208"/>
      <c r="E9" s="209"/>
      <c r="F9" s="206">
        <f t="shared" si="1"/>
        <v>0</v>
      </c>
    </row>
    <row r="10" spans="1:6">
      <c r="A10" s="203">
        <f t="shared" si="0"/>
        <v>5</v>
      </c>
      <c r="B10" s="207"/>
      <c r="C10" s="208"/>
      <c r="D10" s="208"/>
      <c r="E10" s="209"/>
      <c r="F10" s="206">
        <f t="shared" si="1"/>
        <v>0</v>
      </c>
    </row>
    <row r="11" spans="1:6">
      <c r="A11" s="203">
        <f t="shared" si="0"/>
        <v>6</v>
      </c>
      <c r="B11" s="207"/>
      <c r="C11" s="208"/>
      <c r="D11" s="208"/>
      <c r="E11" s="209"/>
      <c r="F11" s="206">
        <f t="shared" si="1"/>
        <v>0</v>
      </c>
    </row>
    <row r="12" spans="1:6">
      <c r="A12" s="203">
        <f t="shared" si="0"/>
        <v>7</v>
      </c>
      <c r="B12" s="207"/>
      <c r="C12" s="208"/>
      <c r="D12" s="208"/>
      <c r="E12" s="209"/>
      <c r="F12" s="206">
        <f t="shared" si="1"/>
        <v>0</v>
      </c>
    </row>
    <row r="13" spans="1:6">
      <c r="A13" s="203">
        <f t="shared" si="0"/>
        <v>8</v>
      </c>
      <c r="B13" s="207"/>
      <c r="C13" s="208"/>
      <c r="D13" s="208"/>
      <c r="E13" s="209"/>
      <c r="F13" s="206">
        <f t="shared" si="1"/>
        <v>0</v>
      </c>
    </row>
    <row r="14" spans="1:6">
      <c r="A14" s="203">
        <f t="shared" si="0"/>
        <v>9</v>
      </c>
      <c r="B14" s="207"/>
      <c r="C14" s="208"/>
      <c r="D14" s="208"/>
      <c r="E14" s="209"/>
      <c r="F14" s="206">
        <f t="shared" si="1"/>
        <v>0</v>
      </c>
    </row>
    <row r="15" spans="1:6">
      <c r="A15" s="524" t="s">
        <v>675</v>
      </c>
      <c r="B15" s="524"/>
      <c r="C15" s="204">
        <f>SUM(C6:C14)</f>
        <v>0</v>
      </c>
      <c r="D15" s="204">
        <f>SUM(D6:D14)</f>
        <v>0</v>
      </c>
      <c r="E15" s="203" t="s">
        <v>670</v>
      </c>
      <c r="F15" s="206">
        <f>SUM(F6:F14)</f>
        <v>0</v>
      </c>
    </row>
    <row r="16" spans="1:6" ht="30.75" customHeight="1">
      <c r="A16" s="291" t="s">
        <v>714</v>
      </c>
      <c r="B16" s="291"/>
      <c r="C16" s="291"/>
      <c r="D16" s="291"/>
      <c r="E16" s="291"/>
      <c r="F16" s="291"/>
    </row>
    <row r="17" spans="1:6" ht="60" customHeight="1">
      <c r="A17" s="222" t="s">
        <v>671</v>
      </c>
      <c r="B17" s="222" t="s">
        <v>658</v>
      </c>
      <c r="C17" s="222" t="s">
        <v>661</v>
      </c>
      <c r="D17" s="222" t="s">
        <v>662</v>
      </c>
      <c r="E17" s="222" t="s">
        <v>663</v>
      </c>
      <c r="F17" s="222" t="s">
        <v>674</v>
      </c>
    </row>
    <row r="18" spans="1:6">
      <c r="A18" s="203">
        <v>1</v>
      </c>
      <c r="B18" s="207"/>
      <c r="C18" s="208"/>
      <c r="D18" s="208"/>
      <c r="E18" s="209"/>
      <c r="F18" s="206">
        <f>C18*D18*E18</f>
        <v>0</v>
      </c>
    </row>
    <row r="19" spans="1:6">
      <c r="A19" s="203">
        <f>A18+1</f>
        <v>2</v>
      </c>
      <c r="B19" s="207"/>
      <c r="C19" s="208"/>
      <c r="D19" s="208"/>
      <c r="E19" s="209"/>
      <c r="F19" s="206">
        <f>C19*D19*E19</f>
        <v>0</v>
      </c>
    </row>
    <row r="20" spans="1:6">
      <c r="A20" s="203">
        <f t="shared" ref="A20:A26" si="2">A19+1</f>
        <v>3</v>
      </c>
      <c r="B20" s="207"/>
      <c r="C20" s="208"/>
      <c r="D20" s="208"/>
      <c r="E20" s="209"/>
      <c r="F20" s="206">
        <f t="shared" ref="F20:F26" si="3">C20*D20*E20</f>
        <v>0</v>
      </c>
    </row>
    <row r="21" spans="1:6">
      <c r="A21" s="203">
        <f t="shared" si="2"/>
        <v>4</v>
      </c>
      <c r="B21" s="207"/>
      <c r="C21" s="208"/>
      <c r="D21" s="208"/>
      <c r="E21" s="209"/>
      <c r="F21" s="206">
        <f t="shared" si="3"/>
        <v>0</v>
      </c>
    </row>
    <row r="22" spans="1:6">
      <c r="A22" s="203">
        <f t="shared" si="2"/>
        <v>5</v>
      </c>
      <c r="B22" s="207"/>
      <c r="C22" s="208"/>
      <c r="D22" s="208"/>
      <c r="E22" s="209"/>
      <c r="F22" s="206">
        <f t="shared" si="3"/>
        <v>0</v>
      </c>
    </row>
    <row r="23" spans="1:6">
      <c r="A23" s="203">
        <f t="shared" si="2"/>
        <v>6</v>
      </c>
      <c r="B23" s="207"/>
      <c r="C23" s="208"/>
      <c r="D23" s="208"/>
      <c r="E23" s="209"/>
      <c r="F23" s="206">
        <f t="shared" si="3"/>
        <v>0</v>
      </c>
    </row>
    <row r="24" spans="1:6">
      <c r="A24" s="203">
        <f t="shared" si="2"/>
        <v>7</v>
      </c>
      <c r="B24" s="207"/>
      <c r="C24" s="208"/>
      <c r="D24" s="208"/>
      <c r="E24" s="209"/>
      <c r="F24" s="206">
        <f t="shared" si="3"/>
        <v>0</v>
      </c>
    </row>
    <row r="25" spans="1:6">
      <c r="A25" s="203">
        <f t="shared" si="2"/>
        <v>8</v>
      </c>
      <c r="B25" s="207"/>
      <c r="C25" s="208"/>
      <c r="D25" s="208"/>
      <c r="E25" s="209"/>
      <c r="F25" s="206">
        <f t="shared" si="3"/>
        <v>0</v>
      </c>
    </row>
    <row r="26" spans="1:6">
      <c r="A26" s="203">
        <f t="shared" si="2"/>
        <v>9</v>
      </c>
      <c r="B26" s="207"/>
      <c r="C26" s="208"/>
      <c r="D26" s="208"/>
      <c r="E26" s="209"/>
      <c r="F26" s="206">
        <f t="shared" si="3"/>
        <v>0</v>
      </c>
    </row>
    <row r="27" spans="1:6" ht="15" customHeight="1">
      <c r="A27" s="524" t="s">
        <v>675</v>
      </c>
      <c r="B27" s="524"/>
      <c r="C27" s="204">
        <f>SUM(C18:C26)</f>
        <v>0</v>
      </c>
      <c r="D27" s="204">
        <f>SUM(D18:D26)</f>
        <v>0</v>
      </c>
      <c r="E27" s="203" t="s">
        <v>670</v>
      </c>
      <c r="F27" s="206">
        <f>SUM(F18:F26)</f>
        <v>0</v>
      </c>
    </row>
    <row r="28" spans="1:6" ht="27.75" customHeight="1">
      <c r="A28" s="291" t="s">
        <v>715</v>
      </c>
      <c r="B28" s="291"/>
      <c r="C28" s="291"/>
      <c r="D28" s="291"/>
      <c r="E28" s="291"/>
      <c r="F28" s="291"/>
    </row>
    <row r="29" spans="1:6" ht="60" customHeight="1">
      <c r="A29" s="222" t="s">
        <v>671</v>
      </c>
      <c r="B29" s="222" t="s">
        <v>658</v>
      </c>
      <c r="C29" s="222" t="s">
        <v>661</v>
      </c>
      <c r="D29" s="222" t="s">
        <v>662</v>
      </c>
      <c r="E29" s="222" t="s">
        <v>663</v>
      </c>
      <c r="F29" s="222" t="s">
        <v>674</v>
      </c>
    </row>
    <row r="30" spans="1:6">
      <c r="A30" s="203">
        <v>1</v>
      </c>
      <c r="B30" s="207"/>
      <c r="C30" s="208"/>
      <c r="D30" s="208"/>
      <c r="E30" s="209"/>
      <c r="F30" s="206">
        <f>C30*D30*E30</f>
        <v>0</v>
      </c>
    </row>
    <row r="31" spans="1:6">
      <c r="A31" s="203">
        <f>A30+1</f>
        <v>2</v>
      </c>
      <c r="B31" s="207"/>
      <c r="C31" s="208"/>
      <c r="D31" s="208"/>
      <c r="E31" s="209"/>
      <c r="F31" s="206">
        <f>C31*D31*E31</f>
        <v>0</v>
      </c>
    </row>
    <row r="32" spans="1:6">
      <c r="A32" s="203">
        <f t="shared" ref="A32:A38" si="4">A31+1</f>
        <v>3</v>
      </c>
      <c r="B32" s="207"/>
      <c r="C32" s="208"/>
      <c r="D32" s="208"/>
      <c r="E32" s="209"/>
      <c r="F32" s="206">
        <f t="shared" ref="F32:F38" si="5">C32*D32*E32</f>
        <v>0</v>
      </c>
    </row>
    <row r="33" spans="1:6">
      <c r="A33" s="203">
        <f t="shared" si="4"/>
        <v>4</v>
      </c>
      <c r="B33" s="207"/>
      <c r="C33" s="208"/>
      <c r="D33" s="208"/>
      <c r="E33" s="209"/>
      <c r="F33" s="206">
        <f t="shared" si="5"/>
        <v>0</v>
      </c>
    </row>
    <row r="34" spans="1:6">
      <c r="A34" s="203">
        <f t="shared" si="4"/>
        <v>5</v>
      </c>
      <c r="B34" s="207"/>
      <c r="C34" s="208"/>
      <c r="D34" s="208"/>
      <c r="E34" s="209"/>
      <c r="F34" s="206">
        <f t="shared" si="5"/>
        <v>0</v>
      </c>
    </row>
    <row r="35" spans="1:6">
      <c r="A35" s="203">
        <f t="shared" si="4"/>
        <v>6</v>
      </c>
      <c r="B35" s="207"/>
      <c r="C35" s="208"/>
      <c r="D35" s="208"/>
      <c r="E35" s="209"/>
      <c r="F35" s="206">
        <f t="shared" si="5"/>
        <v>0</v>
      </c>
    </row>
    <row r="36" spans="1:6">
      <c r="A36" s="203">
        <f t="shared" si="4"/>
        <v>7</v>
      </c>
      <c r="B36" s="207"/>
      <c r="C36" s="208"/>
      <c r="D36" s="208"/>
      <c r="E36" s="209"/>
      <c r="F36" s="206">
        <f t="shared" si="5"/>
        <v>0</v>
      </c>
    </row>
    <row r="37" spans="1:6">
      <c r="A37" s="203">
        <f t="shared" si="4"/>
        <v>8</v>
      </c>
      <c r="B37" s="207"/>
      <c r="C37" s="208"/>
      <c r="D37" s="208"/>
      <c r="E37" s="209"/>
      <c r="F37" s="206">
        <f t="shared" si="5"/>
        <v>0</v>
      </c>
    </row>
    <row r="38" spans="1:6">
      <c r="A38" s="203">
        <f t="shared" si="4"/>
        <v>9</v>
      </c>
      <c r="B38" s="207"/>
      <c r="C38" s="208"/>
      <c r="D38" s="208"/>
      <c r="E38" s="209"/>
      <c r="F38" s="206">
        <f t="shared" si="5"/>
        <v>0</v>
      </c>
    </row>
    <row r="39" spans="1:6" ht="15" customHeight="1">
      <c r="A39" s="524" t="s">
        <v>675</v>
      </c>
      <c r="B39" s="524"/>
      <c r="C39" s="204">
        <f>SUM(C30:C38)</f>
        <v>0</v>
      </c>
      <c r="D39" s="204">
        <f>SUM(D30:D38)</f>
        <v>0</v>
      </c>
      <c r="E39" s="203" t="s">
        <v>670</v>
      </c>
      <c r="F39" s="206">
        <f>SUM(F30:F37)</f>
        <v>0</v>
      </c>
    </row>
    <row r="42" spans="1:6">
      <c r="A42" s="220"/>
      <c r="B42" s="220"/>
      <c r="C42" s="221"/>
      <c r="D42" s="223"/>
      <c r="E42" s="223"/>
      <c r="F42" s="223"/>
    </row>
    <row r="43" spans="1:6">
      <c r="A43" s="221"/>
      <c r="B43" s="221"/>
      <c r="C43" s="221"/>
      <c r="D43" s="221"/>
      <c r="E43" s="221"/>
      <c r="F43" s="221"/>
    </row>
    <row r="44" spans="1:6">
      <c r="A44" s="223"/>
      <c r="B44" s="223"/>
      <c r="C44" s="223"/>
      <c r="D44" s="223"/>
      <c r="E44" s="223"/>
      <c r="F44" s="223"/>
    </row>
    <row r="45" spans="1:6">
      <c r="A45" s="223"/>
      <c r="B45" s="223"/>
      <c r="C45" s="223"/>
      <c r="D45" s="223"/>
      <c r="E45" s="223"/>
      <c r="F45" s="223"/>
    </row>
    <row r="46" spans="1:6">
      <c r="A46" s="223"/>
      <c r="B46" s="223"/>
      <c r="C46" s="223"/>
      <c r="D46" s="223"/>
      <c r="E46" s="223"/>
      <c r="F46" s="223"/>
    </row>
    <row r="47" spans="1:6">
      <c r="A47" s="223"/>
      <c r="B47" s="223"/>
      <c r="C47" s="223"/>
      <c r="D47" s="223"/>
      <c r="E47" s="223"/>
      <c r="F47" s="223"/>
    </row>
    <row r="48" spans="1:6">
      <c r="A48" s="223"/>
      <c r="B48" s="223"/>
      <c r="C48" s="223"/>
      <c r="D48" s="223"/>
      <c r="E48" s="223"/>
      <c r="F48" s="223"/>
    </row>
    <row r="49" spans="1:6">
      <c r="A49" s="223"/>
      <c r="B49" s="223"/>
      <c r="C49" s="223"/>
      <c r="D49" s="223"/>
      <c r="E49" s="223"/>
      <c r="F49" s="223"/>
    </row>
    <row r="50" spans="1:6">
      <c r="A50" s="223"/>
      <c r="B50" s="223"/>
      <c r="C50" s="223"/>
      <c r="D50" s="223"/>
      <c r="E50" s="223"/>
      <c r="F50" s="223"/>
    </row>
    <row r="51" spans="1:6">
      <c r="A51" s="223"/>
      <c r="B51" s="223"/>
      <c r="C51" s="223"/>
      <c r="D51" s="223"/>
      <c r="E51" s="223"/>
      <c r="F51" s="223"/>
    </row>
    <row r="52" spans="1:6">
      <c r="A52" s="223"/>
      <c r="B52" s="223"/>
      <c r="C52" s="223"/>
      <c r="D52" s="223"/>
      <c r="E52" s="223"/>
      <c r="F52" s="223"/>
    </row>
    <row r="53" spans="1:6">
      <c r="A53" s="223"/>
      <c r="B53" s="223"/>
      <c r="C53" s="223"/>
      <c r="D53" s="223"/>
      <c r="E53" s="223"/>
      <c r="F53" s="223"/>
    </row>
    <row r="54" spans="1:6">
      <c r="A54" s="223"/>
      <c r="B54" s="223"/>
      <c r="C54" s="223"/>
      <c r="D54" s="223"/>
      <c r="E54" s="223"/>
      <c r="F54" s="223"/>
    </row>
    <row r="55" spans="1:6">
      <c r="A55" s="223"/>
      <c r="B55" s="223"/>
      <c r="C55" s="223"/>
      <c r="D55" s="223"/>
      <c r="E55" s="223"/>
      <c r="F55" s="223"/>
    </row>
    <row r="56" spans="1:6">
      <c r="A56" s="223"/>
      <c r="B56" s="223"/>
      <c r="C56" s="223"/>
      <c r="D56" s="223"/>
      <c r="E56" s="223"/>
      <c r="F56" s="223"/>
    </row>
    <row r="57" spans="1:6">
      <c r="A57" s="223"/>
      <c r="B57" s="223"/>
      <c r="C57" s="223"/>
      <c r="D57" s="223"/>
      <c r="E57" s="223"/>
      <c r="F57" s="223"/>
    </row>
    <row r="58" spans="1:6">
      <c r="A58" s="223"/>
      <c r="B58" s="223"/>
      <c r="C58" s="223"/>
      <c r="D58" s="223"/>
      <c r="E58" s="223"/>
      <c r="F58" s="223"/>
    </row>
    <row r="59" spans="1:6">
      <c r="A59" s="220"/>
      <c r="B59" s="220"/>
      <c r="C59" s="221"/>
      <c r="D59" s="223"/>
      <c r="E59" s="223"/>
      <c r="F59" s="223"/>
    </row>
    <row r="60" spans="1:6">
      <c r="A60" s="221"/>
      <c r="B60" s="221"/>
      <c r="C60" s="221"/>
      <c r="D60" s="221"/>
      <c r="E60" s="221"/>
      <c r="F60" s="221"/>
    </row>
    <row r="61" spans="1:6">
      <c r="A61" s="223"/>
      <c r="B61" s="223"/>
      <c r="C61" s="223"/>
      <c r="D61" s="223"/>
      <c r="E61" s="223"/>
      <c r="F61" s="223"/>
    </row>
    <row r="62" spans="1:6">
      <c r="A62" s="223"/>
      <c r="B62" s="223"/>
      <c r="C62" s="223"/>
      <c r="D62" s="223"/>
      <c r="E62" s="223"/>
      <c r="F62" s="223"/>
    </row>
    <row r="63" spans="1:6">
      <c r="A63" s="223"/>
      <c r="B63" s="223"/>
      <c r="C63" s="223"/>
      <c r="D63" s="223"/>
      <c r="E63" s="223"/>
      <c r="F63" s="223"/>
    </row>
    <row r="64" spans="1:6">
      <c r="A64" s="223"/>
      <c r="B64" s="223"/>
      <c r="C64" s="223"/>
      <c r="D64" s="223"/>
      <c r="E64" s="223"/>
      <c r="F64" s="223"/>
    </row>
    <row r="76" spans="1:3">
      <c r="A76" s="526"/>
      <c r="B76" s="526"/>
      <c r="C76" s="221"/>
    </row>
  </sheetData>
  <sheetProtection password="E80F" sheet="1" objects="1" scenarios="1" formatCells="0" formatColumns="0" formatRows="0" insertColumns="0" insertRows="0" insertHyperlinks="0" deleteColumns="0" deleteRows="0" sort="0" autoFilter="0" pivotTables="0"/>
  <mergeCells count="12">
    <mergeCell ref="A76:B76"/>
    <mergeCell ref="A1:F1"/>
    <mergeCell ref="A2:B2"/>
    <mergeCell ref="A3:C3"/>
    <mergeCell ref="C2:F2"/>
    <mergeCell ref="D3:F3"/>
    <mergeCell ref="A4:F4"/>
    <mergeCell ref="A15:B15"/>
    <mergeCell ref="A16:F16"/>
    <mergeCell ref="A27:B27"/>
    <mergeCell ref="A28:F28"/>
    <mergeCell ref="A39:B39"/>
  </mergeCells>
  <pageMargins left="0.70866141732283472" right="0.7086614173228347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sheetPr codeName="Лист20">
    <tabColor rgb="FF00B0F0"/>
  </sheetPr>
  <dimension ref="A1:E76"/>
  <sheetViews>
    <sheetView view="pageBreakPreview" zoomScaleNormal="100" zoomScaleSheetLayoutView="100" workbookViewId="0">
      <selection activeCell="H42" sqref="H42"/>
    </sheetView>
  </sheetViews>
  <sheetFormatPr defaultColWidth="9.109375" defaultRowHeight="14.4"/>
  <cols>
    <col min="1" max="1" width="4.88671875" style="219" customWidth="1"/>
    <col min="2" max="2" width="39.109375" style="219" customWidth="1"/>
    <col min="3" max="3" width="15.44140625" style="219" customWidth="1"/>
    <col min="4" max="4" width="12" style="219" customWidth="1"/>
    <col min="5" max="5" width="15.88671875" style="219" customWidth="1"/>
    <col min="6" max="16384" width="9.109375" style="219"/>
  </cols>
  <sheetData>
    <row r="1" spans="1:5" ht="27" customHeight="1">
      <c r="A1" s="291" t="s">
        <v>716</v>
      </c>
      <c r="B1" s="291"/>
      <c r="C1" s="291"/>
      <c r="D1" s="291"/>
      <c r="E1" s="291"/>
    </row>
    <row r="2" spans="1:5" ht="43.2">
      <c r="A2" s="222" t="s">
        <v>671</v>
      </c>
      <c r="B2" s="222" t="s">
        <v>658</v>
      </c>
      <c r="C2" s="222" t="s">
        <v>719</v>
      </c>
      <c r="D2" s="222" t="s">
        <v>720</v>
      </c>
      <c r="E2" s="222" t="s">
        <v>721</v>
      </c>
    </row>
    <row r="3" spans="1:5">
      <c r="A3" s="203">
        <v>1</v>
      </c>
      <c r="B3" s="207"/>
      <c r="C3" s="208"/>
      <c r="D3" s="212"/>
      <c r="E3" s="206">
        <f>C3*D3</f>
        <v>0</v>
      </c>
    </row>
    <row r="4" spans="1:5">
      <c r="A4" s="203">
        <f>A3+1</f>
        <v>2</v>
      </c>
      <c r="B4" s="207"/>
      <c r="C4" s="208"/>
      <c r="D4" s="212"/>
      <c r="E4" s="206">
        <f t="shared" ref="E4:E12" si="0">C4*D4</f>
        <v>0</v>
      </c>
    </row>
    <row r="5" spans="1:5">
      <c r="A5" s="203">
        <f t="shared" ref="A5:A12" si="1">A4+1</f>
        <v>3</v>
      </c>
      <c r="B5" s="207"/>
      <c r="C5" s="208"/>
      <c r="D5" s="212"/>
      <c r="E5" s="206">
        <f t="shared" si="0"/>
        <v>0</v>
      </c>
    </row>
    <row r="6" spans="1:5">
      <c r="A6" s="203">
        <f t="shared" si="1"/>
        <v>4</v>
      </c>
      <c r="B6" s="207"/>
      <c r="C6" s="208"/>
      <c r="D6" s="212"/>
      <c r="E6" s="206">
        <f t="shared" si="0"/>
        <v>0</v>
      </c>
    </row>
    <row r="7" spans="1:5">
      <c r="A7" s="203">
        <f t="shared" si="1"/>
        <v>5</v>
      </c>
      <c r="B7" s="207"/>
      <c r="C7" s="208"/>
      <c r="D7" s="212"/>
      <c r="E7" s="206">
        <f t="shared" si="0"/>
        <v>0</v>
      </c>
    </row>
    <row r="8" spans="1:5">
      <c r="A8" s="203">
        <f t="shared" si="1"/>
        <v>6</v>
      </c>
      <c r="B8" s="207"/>
      <c r="C8" s="208"/>
      <c r="D8" s="212"/>
      <c r="E8" s="206">
        <f t="shared" si="0"/>
        <v>0</v>
      </c>
    </row>
    <row r="9" spans="1:5">
      <c r="A9" s="203">
        <f t="shared" si="1"/>
        <v>7</v>
      </c>
      <c r="B9" s="207"/>
      <c r="C9" s="208"/>
      <c r="D9" s="212"/>
      <c r="E9" s="206">
        <f t="shared" si="0"/>
        <v>0</v>
      </c>
    </row>
    <row r="10" spans="1:5">
      <c r="A10" s="203">
        <f t="shared" si="1"/>
        <v>8</v>
      </c>
      <c r="B10" s="207"/>
      <c r="C10" s="208"/>
      <c r="D10" s="212"/>
      <c r="E10" s="206">
        <f t="shared" si="0"/>
        <v>0</v>
      </c>
    </row>
    <row r="11" spans="1:5">
      <c r="A11" s="203">
        <f t="shared" si="1"/>
        <v>9</v>
      </c>
      <c r="B11" s="207"/>
      <c r="C11" s="208"/>
      <c r="D11" s="212"/>
      <c r="E11" s="206">
        <f t="shared" si="0"/>
        <v>0</v>
      </c>
    </row>
    <row r="12" spans="1:5">
      <c r="A12" s="203">
        <f t="shared" si="1"/>
        <v>10</v>
      </c>
      <c r="B12" s="207"/>
      <c r="C12" s="208"/>
      <c r="D12" s="212"/>
      <c r="E12" s="206">
        <f t="shared" si="0"/>
        <v>0</v>
      </c>
    </row>
    <row r="13" spans="1:5">
      <c r="A13" s="524" t="s">
        <v>675</v>
      </c>
      <c r="B13" s="524"/>
      <c r="C13" s="204">
        <f>SUM(C3:C12)</f>
        <v>0</v>
      </c>
      <c r="D13" s="204" t="s">
        <v>670</v>
      </c>
      <c r="E13" s="206">
        <f>SUM(E3:E12)</f>
        <v>0</v>
      </c>
    </row>
    <row r="14" spans="1:5" ht="30.75" customHeight="1">
      <c r="A14" s="291" t="s">
        <v>717</v>
      </c>
      <c r="B14" s="291"/>
      <c r="C14" s="291"/>
      <c r="D14" s="291"/>
      <c r="E14" s="291"/>
    </row>
    <row r="15" spans="1:5" ht="60" customHeight="1">
      <c r="A15" s="222" t="s">
        <v>671</v>
      </c>
      <c r="B15" s="222" t="s">
        <v>658</v>
      </c>
      <c r="C15" s="222" t="s">
        <v>719</v>
      </c>
      <c r="D15" s="222" t="s">
        <v>720</v>
      </c>
      <c r="E15" s="222" t="s">
        <v>721</v>
      </c>
    </row>
    <row r="16" spans="1:5">
      <c r="A16" s="203">
        <v>1</v>
      </c>
      <c r="B16" s="207"/>
      <c r="C16" s="208"/>
      <c r="D16" s="212"/>
      <c r="E16" s="206">
        <f>C16*D16</f>
        <v>0</v>
      </c>
    </row>
    <row r="17" spans="1:5">
      <c r="A17" s="203">
        <f>A16+1</f>
        <v>2</v>
      </c>
      <c r="B17" s="207"/>
      <c r="C17" s="208"/>
      <c r="D17" s="212"/>
      <c r="E17" s="206">
        <f t="shared" ref="E17:E25" si="2">C17*D17</f>
        <v>0</v>
      </c>
    </row>
    <row r="18" spans="1:5">
      <c r="A18" s="203">
        <f t="shared" ref="A18:A25" si="3">A17+1</f>
        <v>3</v>
      </c>
      <c r="B18" s="207"/>
      <c r="C18" s="208"/>
      <c r="D18" s="212"/>
      <c r="E18" s="206">
        <f t="shared" si="2"/>
        <v>0</v>
      </c>
    </row>
    <row r="19" spans="1:5">
      <c r="A19" s="203">
        <f t="shared" si="3"/>
        <v>4</v>
      </c>
      <c r="B19" s="207"/>
      <c r="C19" s="208"/>
      <c r="D19" s="212"/>
      <c r="E19" s="206">
        <f t="shared" si="2"/>
        <v>0</v>
      </c>
    </row>
    <row r="20" spans="1:5">
      <c r="A20" s="203">
        <f t="shared" si="3"/>
        <v>5</v>
      </c>
      <c r="B20" s="207"/>
      <c r="C20" s="208"/>
      <c r="D20" s="212"/>
      <c r="E20" s="206">
        <f t="shared" si="2"/>
        <v>0</v>
      </c>
    </row>
    <row r="21" spans="1:5">
      <c r="A21" s="203">
        <f t="shared" si="3"/>
        <v>6</v>
      </c>
      <c r="B21" s="207"/>
      <c r="C21" s="208"/>
      <c r="D21" s="212"/>
      <c r="E21" s="206">
        <f t="shared" si="2"/>
        <v>0</v>
      </c>
    </row>
    <row r="22" spans="1:5">
      <c r="A22" s="203">
        <f t="shared" si="3"/>
        <v>7</v>
      </c>
      <c r="B22" s="207"/>
      <c r="C22" s="208"/>
      <c r="D22" s="212"/>
      <c r="E22" s="206">
        <f t="shared" si="2"/>
        <v>0</v>
      </c>
    </row>
    <row r="23" spans="1:5">
      <c r="A23" s="203">
        <f t="shared" si="3"/>
        <v>8</v>
      </c>
      <c r="B23" s="207"/>
      <c r="C23" s="208"/>
      <c r="D23" s="212"/>
      <c r="E23" s="206">
        <f t="shared" si="2"/>
        <v>0</v>
      </c>
    </row>
    <row r="24" spans="1:5">
      <c r="A24" s="203">
        <f t="shared" si="3"/>
        <v>9</v>
      </c>
      <c r="B24" s="207"/>
      <c r="C24" s="208"/>
      <c r="D24" s="212"/>
      <c r="E24" s="206">
        <f t="shared" si="2"/>
        <v>0</v>
      </c>
    </row>
    <row r="25" spans="1:5">
      <c r="A25" s="203">
        <f t="shared" si="3"/>
        <v>10</v>
      </c>
      <c r="B25" s="207"/>
      <c r="C25" s="208"/>
      <c r="D25" s="212"/>
      <c r="E25" s="206">
        <f t="shared" si="2"/>
        <v>0</v>
      </c>
    </row>
    <row r="26" spans="1:5" ht="15" customHeight="1">
      <c r="A26" s="524" t="s">
        <v>675</v>
      </c>
      <c r="B26" s="524"/>
      <c r="C26" s="204">
        <f>SUM(C16:C25)</f>
        <v>0</v>
      </c>
      <c r="D26" s="204" t="s">
        <v>670</v>
      </c>
      <c r="E26" s="206">
        <f>SUM(E16:E25)</f>
        <v>0</v>
      </c>
    </row>
    <row r="27" spans="1:5" ht="33.75" customHeight="1">
      <c r="A27" s="291" t="s">
        <v>718</v>
      </c>
      <c r="B27" s="291"/>
      <c r="C27" s="291"/>
      <c r="D27" s="291"/>
      <c r="E27" s="291"/>
    </row>
    <row r="28" spans="1:5" ht="60" customHeight="1">
      <c r="A28" s="222" t="s">
        <v>671</v>
      </c>
      <c r="B28" s="222" t="s">
        <v>658</v>
      </c>
      <c r="C28" s="222" t="s">
        <v>719</v>
      </c>
      <c r="D28" s="222" t="s">
        <v>720</v>
      </c>
      <c r="E28" s="222" t="s">
        <v>721</v>
      </c>
    </row>
    <row r="29" spans="1:5">
      <c r="A29" s="203">
        <v>1</v>
      </c>
      <c r="B29" s="207"/>
      <c r="C29" s="208"/>
      <c r="D29" s="212"/>
      <c r="E29" s="206">
        <f>C29*D29</f>
        <v>0</v>
      </c>
    </row>
    <row r="30" spans="1:5">
      <c r="A30" s="203">
        <f>A29+1</f>
        <v>2</v>
      </c>
      <c r="B30" s="207"/>
      <c r="C30" s="208"/>
      <c r="D30" s="212"/>
      <c r="E30" s="206">
        <f t="shared" ref="E30:E38" si="4">C30*D30</f>
        <v>0</v>
      </c>
    </row>
    <row r="31" spans="1:5">
      <c r="A31" s="203">
        <f t="shared" ref="A31:A38" si="5">A30+1</f>
        <v>3</v>
      </c>
      <c r="B31" s="207"/>
      <c r="C31" s="208"/>
      <c r="D31" s="212"/>
      <c r="E31" s="206">
        <f t="shared" si="4"/>
        <v>0</v>
      </c>
    </row>
    <row r="32" spans="1:5">
      <c r="A32" s="203">
        <f t="shared" si="5"/>
        <v>4</v>
      </c>
      <c r="B32" s="207"/>
      <c r="C32" s="208"/>
      <c r="D32" s="212"/>
      <c r="E32" s="206">
        <f t="shared" si="4"/>
        <v>0</v>
      </c>
    </row>
    <row r="33" spans="1:5">
      <c r="A33" s="203">
        <f t="shared" si="5"/>
        <v>5</v>
      </c>
      <c r="B33" s="207"/>
      <c r="C33" s="208"/>
      <c r="D33" s="212"/>
      <c r="E33" s="206">
        <f t="shared" si="4"/>
        <v>0</v>
      </c>
    </row>
    <row r="34" spans="1:5">
      <c r="A34" s="203">
        <f t="shared" si="5"/>
        <v>6</v>
      </c>
      <c r="B34" s="207"/>
      <c r="C34" s="208"/>
      <c r="D34" s="212"/>
      <c r="E34" s="206">
        <f t="shared" si="4"/>
        <v>0</v>
      </c>
    </row>
    <row r="35" spans="1:5">
      <c r="A35" s="203">
        <f t="shared" si="5"/>
        <v>7</v>
      </c>
      <c r="B35" s="207"/>
      <c r="C35" s="208"/>
      <c r="D35" s="212"/>
      <c r="E35" s="206">
        <f t="shared" si="4"/>
        <v>0</v>
      </c>
    </row>
    <row r="36" spans="1:5">
      <c r="A36" s="203">
        <f t="shared" si="5"/>
        <v>8</v>
      </c>
      <c r="B36" s="207"/>
      <c r="C36" s="208"/>
      <c r="D36" s="212"/>
      <c r="E36" s="206">
        <f t="shared" si="4"/>
        <v>0</v>
      </c>
    </row>
    <row r="37" spans="1:5">
      <c r="A37" s="203">
        <f t="shared" si="5"/>
        <v>9</v>
      </c>
      <c r="B37" s="207"/>
      <c r="C37" s="208"/>
      <c r="D37" s="212"/>
      <c r="E37" s="206">
        <f t="shared" si="4"/>
        <v>0</v>
      </c>
    </row>
    <row r="38" spans="1:5">
      <c r="A38" s="203">
        <f t="shared" si="5"/>
        <v>10</v>
      </c>
      <c r="B38" s="207"/>
      <c r="C38" s="208"/>
      <c r="D38" s="212"/>
      <c r="E38" s="206">
        <f t="shared" si="4"/>
        <v>0</v>
      </c>
    </row>
    <row r="39" spans="1:5" ht="15" customHeight="1">
      <c r="A39" s="524" t="s">
        <v>675</v>
      </c>
      <c r="B39" s="524"/>
      <c r="C39" s="204">
        <f>SUM(C29:C38)</f>
        <v>0</v>
      </c>
      <c r="D39" s="204" t="s">
        <v>670</v>
      </c>
      <c r="E39" s="206">
        <f>SUM(E29:E38)</f>
        <v>0</v>
      </c>
    </row>
    <row r="42" spans="1:5">
      <c r="A42" s="220"/>
      <c r="B42" s="220"/>
      <c r="C42" s="221"/>
      <c r="D42" s="223"/>
      <c r="E42" s="223"/>
    </row>
    <row r="43" spans="1:5">
      <c r="A43" s="221"/>
      <c r="B43" s="221"/>
      <c r="C43" s="221"/>
      <c r="D43" s="221"/>
      <c r="E43" s="221"/>
    </row>
    <row r="44" spans="1:5">
      <c r="A44" s="223"/>
      <c r="B44" s="223"/>
      <c r="C44" s="223"/>
      <c r="D44" s="223"/>
      <c r="E44" s="223"/>
    </row>
    <row r="45" spans="1:5">
      <c r="A45" s="223"/>
      <c r="B45" s="223"/>
      <c r="C45" s="223"/>
      <c r="D45" s="223"/>
      <c r="E45" s="223"/>
    </row>
    <row r="46" spans="1:5">
      <c r="A46" s="223"/>
      <c r="B46" s="223"/>
      <c r="C46" s="223"/>
      <c r="D46" s="223"/>
      <c r="E46" s="223"/>
    </row>
    <row r="47" spans="1:5">
      <c r="A47" s="223"/>
      <c r="B47" s="223"/>
      <c r="C47" s="223"/>
      <c r="D47" s="223"/>
      <c r="E47" s="223"/>
    </row>
    <row r="48" spans="1:5">
      <c r="A48" s="223"/>
      <c r="B48" s="223"/>
      <c r="C48" s="223"/>
      <c r="D48" s="223"/>
      <c r="E48" s="223"/>
    </row>
    <row r="49" spans="1:5">
      <c r="A49" s="223"/>
      <c r="B49" s="223"/>
      <c r="C49" s="223"/>
      <c r="D49" s="223"/>
      <c r="E49" s="223"/>
    </row>
    <row r="50" spans="1:5">
      <c r="A50" s="223"/>
      <c r="B50" s="223"/>
      <c r="C50" s="223"/>
      <c r="D50" s="223"/>
      <c r="E50" s="223"/>
    </row>
    <row r="51" spans="1:5">
      <c r="A51" s="223"/>
      <c r="B51" s="223"/>
      <c r="C51" s="223"/>
      <c r="D51" s="223"/>
      <c r="E51" s="223"/>
    </row>
    <row r="52" spans="1:5">
      <c r="A52" s="223"/>
      <c r="B52" s="223"/>
      <c r="C52" s="223"/>
      <c r="D52" s="223"/>
      <c r="E52" s="223"/>
    </row>
    <row r="53" spans="1:5">
      <c r="A53" s="223"/>
      <c r="B53" s="223"/>
      <c r="C53" s="223"/>
      <c r="D53" s="223"/>
      <c r="E53" s="223"/>
    </row>
    <row r="54" spans="1:5">
      <c r="A54" s="223"/>
      <c r="B54" s="223"/>
      <c r="C54" s="223"/>
      <c r="D54" s="223"/>
      <c r="E54" s="223"/>
    </row>
    <row r="55" spans="1:5">
      <c r="A55" s="223"/>
      <c r="B55" s="223"/>
      <c r="C55" s="223"/>
      <c r="D55" s="223"/>
      <c r="E55" s="223"/>
    </row>
    <row r="56" spans="1:5">
      <c r="A56" s="223"/>
      <c r="B56" s="223"/>
      <c r="C56" s="223"/>
      <c r="D56" s="223"/>
      <c r="E56" s="223"/>
    </row>
    <row r="57" spans="1:5">
      <c r="A57" s="223"/>
      <c r="B57" s="223"/>
      <c r="C57" s="223"/>
      <c r="D57" s="223"/>
      <c r="E57" s="223"/>
    </row>
    <row r="58" spans="1:5">
      <c r="A58" s="223"/>
      <c r="B58" s="223"/>
      <c r="C58" s="223"/>
      <c r="D58" s="223"/>
      <c r="E58" s="223"/>
    </row>
    <row r="59" spans="1:5">
      <c r="A59" s="220"/>
      <c r="B59" s="220"/>
      <c r="C59" s="221"/>
      <c r="D59" s="223"/>
      <c r="E59" s="223"/>
    </row>
    <row r="60" spans="1:5">
      <c r="A60" s="221"/>
      <c r="B60" s="221"/>
      <c r="C60" s="221"/>
      <c r="D60" s="221"/>
      <c r="E60" s="221"/>
    </row>
    <row r="61" spans="1:5">
      <c r="A61" s="223"/>
      <c r="B61" s="223"/>
      <c r="C61" s="223"/>
      <c r="D61" s="223"/>
      <c r="E61" s="223"/>
    </row>
    <row r="62" spans="1:5">
      <c r="A62" s="223"/>
      <c r="B62" s="223"/>
      <c r="C62" s="223"/>
      <c r="D62" s="223"/>
      <c r="E62" s="223"/>
    </row>
    <row r="63" spans="1:5">
      <c r="A63" s="223"/>
      <c r="B63" s="223"/>
      <c r="C63" s="223"/>
      <c r="D63" s="223"/>
      <c r="E63" s="223"/>
    </row>
    <row r="64" spans="1:5">
      <c r="A64" s="223"/>
      <c r="B64" s="223"/>
      <c r="C64" s="223"/>
      <c r="D64" s="223"/>
      <c r="E64" s="223"/>
    </row>
    <row r="76" spans="1:3">
      <c r="A76" s="526"/>
      <c r="B76" s="526"/>
      <c r="C76" s="221"/>
    </row>
  </sheetData>
  <sheetProtection password="E80F" sheet="1" objects="1" scenarios="1" formatCells="0" formatColumns="0" formatRows="0" insertColumns="0" insertRows="0" insertHyperlinks="0" deleteColumns="0" deleteRows="0" sort="0" autoFilter="0" pivotTables="0"/>
  <mergeCells count="7">
    <mergeCell ref="A1:E1"/>
    <mergeCell ref="A13:B13"/>
    <mergeCell ref="A76:B76"/>
    <mergeCell ref="A27:E27"/>
    <mergeCell ref="A39:B39"/>
    <mergeCell ref="A14:E14"/>
    <mergeCell ref="A26:B26"/>
  </mergeCells>
  <printOptions horizontalCentered="1" verticalCentered="1"/>
  <pageMargins left="0.78740157480314965" right="0.39370078740157483" top="0.39370078740157483" bottom="0.39370078740157483" header="0" footer="0"/>
  <pageSetup paperSize="9" orientation="portrait" r:id="rId1"/>
</worksheet>
</file>

<file path=xl/worksheets/sheet19.xml><?xml version="1.0" encoding="utf-8"?>
<worksheet xmlns="http://schemas.openxmlformats.org/spreadsheetml/2006/main" xmlns:r="http://schemas.openxmlformats.org/officeDocument/2006/relationships">
  <sheetPr codeName="Лист21">
    <tabColor rgb="FF00B0F0"/>
  </sheetPr>
  <dimension ref="A1:F76"/>
  <sheetViews>
    <sheetView view="pageBreakPreview" zoomScaleNormal="100" zoomScaleSheetLayoutView="100" workbookViewId="0">
      <selection activeCell="K34" sqref="K34"/>
    </sheetView>
  </sheetViews>
  <sheetFormatPr defaultColWidth="9.109375" defaultRowHeight="14.4"/>
  <cols>
    <col min="1" max="1" width="4.88671875" style="219" customWidth="1"/>
    <col min="2" max="2" width="39.109375" style="219" customWidth="1"/>
    <col min="3" max="3" width="13" style="219" customWidth="1"/>
    <col min="4" max="4" width="11.109375" style="219" customWidth="1"/>
    <col min="5" max="5" width="8.44140625" style="219" customWidth="1"/>
    <col min="6" max="6" width="13.5546875" style="219" customWidth="1"/>
    <col min="7" max="16384" width="9.109375" style="219"/>
  </cols>
  <sheetData>
    <row r="1" spans="1:6" ht="27" customHeight="1">
      <c r="A1" s="291" t="s">
        <v>722</v>
      </c>
      <c r="B1" s="291"/>
      <c r="C1" s="291"/>
      <c r="D1" s="291"/>
      <c r="E1" s="291"/>
      <c r="F1" s="291"/>
    </row>
    <row r="2" spans="1:6" ht="43.2">
      <c r="A2" s="222" t="s">
        <v>671</v>
      </c>
      <c r="B2" s="222" t="s">
        <v>0</v>
      </c>
      <c r="C2" s="222" t="s">
        <v>664</v>
      </c>
      <c r="D2" s="222" t="s">
        <v>725</v>
      </c>
      <c r="E2" s="222" t="s">
        <v>726</v>
      </c>
      <c r="F2" s="222" t="s">
        <v>727</v>
      </c>
    </row>
    <row r="3" spans="1:6">
      <c r="A3" s="203">
        <v>1</v>
      </c>
      <c r="B3" s="207"/>
      <c r="C3" s="212"/>
      <c r="D3" s="212"/>
      <c r="E3" s="225"/>
      <c r="F3" s="206">
        <f>D3*C3+(D3*C3*E3)</f>
        <v>0</v>
      </c>
    </row>
    <row r="4" spans="1:6">
      <c r="A4" s="203">
        <f>A3+1</f>
        <v>2</v>
      </c>
      <c r="B4" s="207"/>
      <c r="C4" s="212"/>
      <c r="D4" s="212"/>
      <c r="E4" s="225"/>
      <c r="F4" s="206">
        <f t="shared" ref="F4:F12" si="0">D4*C4+(D4*C4*E4)</f>
        <v>0</v>
      </c>
    </row>
    <row r="5" spans="1:6">
      <c r="A5" s="203">
        <f t="shared" ref="A5:A12" si="1">A4+1</f>
        <v>3</v>
      </c>
      <c r="B5" s="207"/>
      <c r="C5" s="212"/>
      <c r="D5" s="212"/>
      <c r="E5" s="225"/>
      <c r="F5" s="206">
        <f t="shared" si="0"/>
        <v>0</v>
      </c>
    </row>
    <row r="6" spans="1:6">
      <c r="A6" s="203">
        <f t="shared" si="1"/>
        <v>4</v>
      </c>
      <c r="B6" s="207"/>
      <c r="C6" s="212"/>
      <c r="D6" s="212"/>
      <c r="E6" s="225"/>
      <c r="F6" s="206">
        <f t="shared" si="0"/>
        <v>0</v>
      </c>
    </row>
    <row r="7" spans="1:6">
      <c r="A7" s="203">
        <f t="shared" si="1"/>
        <v>5</v>
      </c>
      <c r="B7" s="207"/>
      <c r="C7" s="212"/>
      <c r="D7" s="212"/>
      <c r="E7" s="225"/>
      <c r="F7" s="206">
        <f t="shared" si="0"/>
        <v>0</v>
      </c>
    </row>
    <row r="8" spans="1:6">
      <c r="A8" s="203">
        <f t="shared" si="1"/>
        <v>6</v>
      </c>
      <c r="B8" s="207"/>
      <c r="C8" s="212"/>
      <c r="D8" s="212"/>
      <c r="E8" s="225"/>
      <c r="F8" s="206">
        <f t="shared" si="0"/>
        <v>0</v>
      </c>
    </row>
    <row r="9" spans="1:6">
      <c r="A9" s="203">
        <f t="shared" si="1"/>
        <v>7</v>
      </c>
      <c r="B9" s="207"/>
      <c r="C9" s="212"/>
      <c r="D9" s="212"/>
      <c r="E9" s="225"/>
      <c r="F9" s="206">
        <f t="shared" si="0"/>
        <v>0</v>
      </c>
    </row>
    <row r="10" spans="1:6">
      <c r="A10" s="203">
        <f t="shared" si="1"/>
        <v>8</v>
      </c>
      <c r="B10" s="207"/>
      <c r="C10" s="212"/>
      <c r="D10" s="212"/>
      <c r="E10" s="225"/>
      <c r="F10" s="206">
        <f t="shared" si="0"/>
        <v>0</v>
      </c>
    </row>
    <row r="11" spans="1:6">
      <c r="A11" s="203">
        <f t="shared" si="1"/>
        <v>9</v>
      </c>
      <c r="B11" s="207"/>
      <c r="C11" s="212"/>
      <c r="D11" s="212"/>
      <c r="E11" s="225"/>
      <c r="F11" s="206">
        <f t="shared" si="0"/>
        <v>0</v>
      </c>
    </row>
    <row r="12" spans="1:6">
      <c r="A12" s="203">
        <f t="shared" si="1"/>
        <v>10</v>
      </c>
      <c r="B12" s="207"/>
      <c r="C12" s="212"/>
      <c r="D12" s="212"/>
      <c r="E12" s="225"/>
      <c r="F12" s="206">
        <f t="shared" si="0"/>
        <v>0</v>
      </c>
    </row>
    <row r="13" spans="1:6">
      <c r="A13" s="524" t="s">
        <v>675</v>
      </c>
      <c r="B13" s="524"/>
      <c r="C13" s="213">
        <f>SUM(C3:C12)</f>
        <v>0</v>
      </c>
      <c r="D13" s="204" t="s">
        <v>670</v>
      </c>
      <c r="E13" s="204" t="s">
        <v>670</v>
      </c>
      <c r="F13" s="206">
        <f>SUM(F3:F12)</f>
        <v>0</v>
      </c>
    </row>
    <row r="14" spans="1:6" ht="30.75" customHeight="1">
      <c r="A14" s="291" t="s">
        <v>723</v>
      </c>
      <c r="B14" s="291"/>
      <c r="C14" s="291"/>
      <c r="D14" s="291"/>
      <c r="E14" s="291"/>
      <c r="F14" s="291"/>
    </row>
    <row r="15" spans="1:6" ht="60" customHeight="1">
      <c r="A15" s="222" t="s">
        <v>671</v>
      </c>
      <c r="B15" s="222" t="s">
        <v>0</v>
      </c>
      <c r="C15" s="222" t="s">
        <v>664</v>
      </c>
      <c r="D15" s="222" t="s">
        <v>725</v>
      </c>
      <c r="E15" s="222" t="s">
        <v>726</v>
      </c>
      <c r="F15" s="222" t="s">
        <v>727</v>
      </c>
    </row>
    <row r="16" spans="1:6">
      <c r="A16" s="203">
        <v>1</v>
      </c>
      <c r="B16" s="207"/>
      <c r="C16" s="212"/>
      <c r="D16" s="212"/>
      <c r="E16" s="225"/>
      <c r="F16" s="206">
        <f>D16*C16+(D16*C16*E16)</f>
        <v>0</v>
      </c>
    </row>
    <row r="17" spans="1:6">
      <c r="A17" s="203">
        <f>A16+1</f>
        <v>2</v>
      </c>
      <c r="B17" s="207"/>
      <c r="C17" s="212"/>
      <c r="D17" s="212"/>
      <c r="E17" s="225"/>
      <c r="F17" s="206">
        <f t="shared" ref="F17:F25" si="2">D17*C17+(D17*C17*E17)</f>
        <v>0</v>
      </c>
    </row>
    <row r="18" spans="1:6">
      <c r="A18" s="203">
        <f t="shared" ref="A18:A25" si="3">A17+1</f>
        <v>3</v>
      </c>
      <c r="B18" s="207"/>
      <c r="C18" s="212"/>
      <c r="D18" s="212"/>
      <c r="E18" s="225"/>
      <c r="F18" s="206">
        <f t="shared" si="2"/>
        <v>0</v>
      </c>
    </row>
    <row r="19" spans="1:6">
      <c r="A19" s="203">
        <f t="shared" si="3"/>
        <v>4</v>
      </c>
      <c r="B19" s="207"/>
      <c r="C19" s="212"/>
      <c r="D19" s="212"/>
      <c r="E19" s="225"/>
      <c r="F19" s="206">
        <f t="shared" si="2"/>
        <v>0</v>
      </c>
    </row>
    <row r="20" spans="1:6">
      <c r="A20" s="203">
        <f t="shared" si="3"/>
        <v>5</v>
      </c>
      <c r="B20" s="207"/>
      <c r="C20" s="212"/>
      <c r="D20" s="212"/>
      <c r="E20" s="225"/>
      <c r="F20" s="206">
        <f t="shared" si="2"/>
        <v>0</v>
      </c>
    </row>
    <row r="21" spans="1:6">
      <c r="A21" s="203">
        <f t="shared" si="3"/>
        <v>6</v>
      </c>
      <c r="B21" s="207"/>
      <c r="C21" s="212"/>
      <c r="D21" s="212"/>
      <c r="E21" s="225"/>
      <c r="F21" s="206">
        <f t="shared" si="2"/>
        <v>0</v>
      </c>
    </row>
    <row r="22" spans="1:6">
      <c r="A22" s="203">
        <f t="shared" si="3"/>
        <v>7</v>
      </c>
      <c r="B22" s="207"/>
      <c r="C22" s="212"/>
      <c r="D22" s="212"/>
      <c r="E22" s="225"/>
      <c r="F22" s="206">
        <f t="shared" si="2"/>
        <v>0</v>
      </c>
    </row>
    <row r="23" spans="1:6">
      <c r="A23" s="203">
        <f t="shared" si="3"/>
        <v>8</v>
      </c>
      <c r="B23" s="207"/>
      <c r="C23" s="212"/>
      <c r="D23" s="212"/>
      <c r="E23" s="225"/>
      <c r="F23" s="206">
        <f t="shared" si="2"/>
        <v>0</v>
      </c>
    </row>
    <row r="24" spans="1:6">
      <c r="A24" s="203">
        <f t="shared" si="3"/>
        <v>9</v>
      </c>
      <c r="B24" s="207"/>
      <c r="C24" s="212"/>
      <c r="D24" s="212"/>
      <c r="E24" s="225"/>
      <c r="F24" s="206">
        <f t="shared" si="2"/>
        <v>0</v>
      </c>
    </row>
    <row r="25" spans="1:6">
      <c r="A25" s="203">
        <f t="shared" si="3"/>
        <v>10</v>
      </c>
      <c r="B25" s="207"/>
      <c r="C25" s="212"/>
      <c r="D25" s="212"/>
      <c r="E25" s="225"/>
      <c r="F25" s="206">
        <f t="shared" si="2"/>
        <v>0</v>
      </c>
    </row>
    <row r="26" spans="1:6" ht="15" customHeight="1">
      <c r="A26" s="533" t="s">
        <v>675</v>
      </c>
      <c r="B26" s="534"/>
      <c r="C26" s="213">
        <f>SUM(C16:C25)</f>
        <v>0</v>
      </c>
      <c r="D26" s="203" t="s">
        <v>670</v>
      </c>
      <c r="E26" s="204" t="s">
        <v>670</v>
      </c>
      <c r="F26" s="206">
        <f>SUM(F16:F25)</f>
        <v>0</v>
      </c>
    </row>
    <row r="27" spans="1:6" ht="33.75" customHeight="1">
      <c r="A27" s="291" t="s">
        <v>724</v>
      </c>
      <c r="B27" s="291"/>
      <c r="C27" s="291"/>
      <c r="D27" s="291"/>
      <c r="E27" s="291"/>
      <c r="F27" s="291"/>
    </row>
    <row r="28" spans="1:6" ht="60" customHeight="1">
      <c r="A28" s="222" t="s">
        <v>671</v>
      </c>
      <c r="B28" s="222" t="s">
        <v>0</v>
      </c>
      <c r="C28" s="222" t="s">
        <v>664</v>
      </c>
      <c r="D28" s="222" t="s">
        <v>725</v>
      </c>
      <c r="E28" s="222" t="s">
        <v>726</v>
      </c>
      <c r="F28" s="222" t="s">
        <v>727</v>
      </c>
    </row>
    <row r="29" spans="1:6">
      <c r="A29" s="203">
        <v>1</v>
      </c>
      <c r="B29" s="207"/>
      <c r="C29" s="212"/>
      <c r="D29" s="212"/>
      <c r="E29" s="225"/>
      <c r="F29" s="206">
        <f>D29*C29+(D29*C29*E29)</f>
        <v>0</v>
      </c>
    </row>
    <row r="30" spans="1:6">
      <c r="A30" s="203">
        <f>A29+1</f>
        <v>2</v>
      </c>
      <c r="B30" s="207"/>
      <c r="C30" s="212"/>
      <c r="D30" s="212"/>
      <c r="E30" s="225"/>
      <c r="F30" s="206">
        <f t="shared" ref="F30:F38" si="4">D30*C30+(D30*C30*E30)</f>
        <v>0</v>
      </c>
    </row>
    <row r="31" spans="1:6">
      <c r="A31" s="203">
        <f t="shared" ref="A31:A38" si="5">A30+1</f>
        <v>3</v>
      </c>
      <c r="B31" s="207"/>
      <c r="C31" s="212"/>
      <c r="D31" s="212"/>
      <c r="E31" s="225"/>
      <c r="F31" s="206">
        <f t="shared" si="4"/>
        <v>0</v>
      </c>
    </row>
    <row r="32" spans="1:6">
      <c r="A32" s="203">
        <f t="shared" si="5"/>
        <v>4</v>
      </c>
      <c r="B32" s="207"/>
      <c r="C32" s="212"/>
      <c r="D32" s="212"/>
      <c r="E32" s="225"/>
      <c r="F32" s="206">
        <f t="shared" si="4"/>
        <v>0</v>
      </c>
    </row>
    <row r="33" spans="1:6">
      <c r="A33" s="203">
        <f t="shared" si="5"/>
        <v>5</v>
      </c>
      <c r="B33" s="207"/>
      <c r="C33" s="212"/>
      <c r="D33" s="212"/>
      <c r="E33" s="225"/>
      <c r="F33" s="206">
        <f t="shared" si="4"/>
        <v>0</v>
      </c>
    </row>
    <row r="34" spans="1:6">
      <c r="A34" s="203">
        <f t="shared" si="5"/>
        <v>6</v>
      </c>
      <c r="B34" s="207"/>
      <c r="C34" s="212"/>
      <c r="D34" s="212"/>
      <c r="E34" s="225"/>
      <c r="F34" s="206">
        <f t="shared" si="4"/>
        <v>0</v>
      </c>
    </row>
    <row r="35" spans="1:6">
      <c r="A35" s="203">
        <f t="shared" si="5"/>
        <v>7</v>
      </c>
      <c r="B35" s="207"/>
      <c r="C35" s="212"/>
      <c r="D35" s="212"/>
      <c r="E35" s="225"/>
      <c r="F35" s="206">
        <f t="shared" si="4"/>
        <v>0</v>
      </c>
    </row>
    <row r="36" spans="1:6">
      <c r="A36" s="203">
        <f t="shared" si="5"/>
        <v>8</v>
      </c>
      <c r="B36" s="207"/>
      <c r="C36" s="212"/>
      <c r="D36" s="212"/>
      <c r="E36" s="225"/>
      <c r="F36" s="206">
        <f t="shared" si="4"/>
        <v>0</v>
      </c>
    </row>
    <row r="37" spans="1:6">
      <c r="A37" s="203">
        <f t="shared" si="5"/>
        <v>9</v>
      </c>
      <c r="B37" s="207"/>
      <c r="C37" s="212"/>
      <c r="D37" s="212"/>
      <c r="E37" s="225"/>
      <c r="F37" s="206">
        <f t="shared" si="4"/>
        <v>0</v>
      </c>
    </row>
    <row r="38" spans="1:6">
      <c r="A38" s="203">
        <f t="shared" si="5"/>
        <v>10</v>
      </c>
      <c r="B38" s="207"/>
      <c r="C38" s="212"/>
      <c r="D38" s="212"/>
      <c r="E38" s="225"/>
      <c r="F38" s="206">
        <f t="shared" si="4"/>
        <v>0</v>
      </c>
    </row>
    <row r="39" spans="1:6" ht="15" customHeight="1">
      <c r="A39" s="533" t="s">
        <v>675</v>
      </c>
      <c r="B39" s="534"/>
      <c r="C39" s="226">
        <f>SUM(C29:C38)</f>
        <v>0</v>
      </c>
      <c r="D39" s="204" t="s">
        <v>670</v>
      </c>
      <c r="E39" s="204" t="s">
        <v>670</v>
      </c>
      <c r="F39" s="206">
        <f>SUM(F29:F38)</f>
        <v>0</v>
      </c>
    </row>
    <row r="42" spans="1:6">
      <c r="A42" s="220"/>
      <c r="B42" s="220"/>
      <c r="C42" s="220"/>
      <c r="D42" s="221"/>
      <c r="E42" s="223"/>
      <c r="F42" s="223"/>
    </row>
    <row r="43" spans="1:6">
      <c r="A43" s="221"/>
      <c r="B43" s="221"/>
      <c r="C43" s="221"/>
      <c r="D43" s="221"/>
      <c r="E43" s="221"/>
      <c r="F43" s="221"/>
    </row>
    <row r="44" spans="1:6">
      <c r="A44" s="223"/>
      <c r="B44" s="223"/>
      <c r="C44" s="223"/>
      <c r="D44" s="223"/>
      <c r="E44" s="223"/>
      <c r="F44" s="223"/>
    </row>
    <row r="45" spans="1:6">
      <c r="A45" s="223"/>
      <c r="B45" s="223"/>
      <c r="C45" s="223"/>
      <c r="D45" s="223"/>
      <c r="E45" s="223"/>
      <c r="F45" s="223"/>
    </row>
    <row r="46" spans="1:6">
      <c r="A46" s="223"/>
      <c r="B46" s="223"/>
      <c r="C46" s="223"/>
      <c r="D46" s="223"/>
      <c r="E46" s="223"/>
      <c r="F46" s="223"/>
    </row>
    <row r="47" spans="1:6">
      <c r="A47" s="223"/>
      <c r="B47" s="223"/>
      <c r="C47" s="223"/>
      <c r="D47" s="223"/>
      <c r="E47" s="223"/>
      <c r="F47" s="223"/>
    </row>
    <row r="48" spans="1:6">
      <c r="A48" s="223"/>
      <c r="B48" s="223"/>
      <c r="C48" s="223"/>
      <c r="D48" s="223"/>
      <c r="E48" s="223"/>
      <c r="F48" s="223"/>
    </row>
    <row r="49" spans="1:6">
      <c r="A49" s="223"/>
      <c r="B49" s="223"/>
      <c r="C49" s="223"/>
      <c r="D49" s="223"/>
      <c r="E49" s="223"/>
      <c r="F49" s="223"/>
    </row>
    <row r="50" spans="1:6">
      <c r="A50" s="223"/>
      <c r="B50" s="223"/>
      <c r="C50" s="223"/>
      <c r="D50" s="223"/>
      <c r="E50" s="223"/>
      <c r="F50" s="223"/>
    </row>
    <row r="51" spans="1:6">
      <c r="A51" s="223"/>
      <c r="B51" s="223"/>
      <c r="C51" s="223"/>
      <c r="D51" s="223"/>
      <c r="E51" s="223"/>
      <c r="F51" s="223"/>
    </row>
    <row r="52" spans="1:6">
      <c r="A52" s="223"/>
      <c r="B52" s="223"/>
      <c r="C52" s="223"/>
      <c r="D52" s="223"/>
      <c r="E52" s="223"/>
      <c r="F52" s="223"/>
    </row>
    <row r="53" spans="1:6">
      <c r="A53" s="223"/>
      <c r="B53" s="223"/>
      <c r="C53" s="223"/>
      <c r="D53" s="223"/>
      <c r="E53" s="223"/>
      <c r="F53" s="223"/>
    </row>
    <row r="54" spans="1:6">
      <c r="A54" s="223"/>
      <c r="B54" s="223"/>
      <c r="C54" s="223"/>
      <c r="D54" s="223"/>
      <c r="E54" s="223"/>
      <c r="F54" s="223"/>
    </row>
    <row r="55" spans="1:6">
      <c r="A55" s="223"/>
      <c r="B55" s="223"/>
      <c r="C55" s="223"/>
      <c r="D55" s="223"/>
      <c r="E55" s="223"/>
      <c r="F55" s="223"/>
    </row>
    <row r="56" spans="1:6">
      <c r="A56" s="223"/>
      <c r="B56" s="223"/>
      <c r="C56" s="223"/>
      <c r="D56" s="223"/>
      <c r="E56" s="223"/>
      <c r="F56" s="223"/>
    </row>
    <row r="57" spans="1:6">
      <c r="A57" s="223"/>
      <c r="B57" s="223"/>
      <c r="C57" s="223"/>
      <c r="D57" s="223"/>
      <c r="E57" s="223"/>
      <c r="F57" s="223"/>
    </row>
    <row r="58" spans="1:6">
      <c r="A58" s="223"/>
      <c r="B58" s="223"/>
      <c r="C58" s="223"/>
      <c r="D58" s="223"/>
      <c r="E58" s="223"/>
      <c r="F58" s="223"/>
    </row>
    <row r="59" spans="1:6">
      <c r="A59" s="220"/>
      <c r="B59" s="220"/>
      <c r="C59" s="220"/>
      <c r="D59" s="221"/>
      <c r="E59" s="223"/>
      <c r="F59" s="223"/>
    </row>
    <row r="60" spans="1:6">
      <c r="A60" s="221"/>
      <c r="B60" s="221"/>
      <c r="C60" s="221"/>
      <c r="D60" s="221"/>
      <c r="E60" s="221"/>
      <c r="F60" s="221"/>
    </row>
    <row r="61" spans="1:6">
      <c r="A61" s="223"/>
      <c r="B61" s="223"/>
      <c r="C61" s="223"/>
      <c r="D61" s="223"/>
      <c r="E61" s="223"/>
      <c r="F61" s="223"/>
    </row>
    <row r="62" spans="1:6">
      <c r="A62" s="223"/>
      <c r="B62" s="223"/>
      <c r="C62" s="223"/>
      <c r="D62" s="223"/>
      <c r="E62" s="223"/>
      <c r="F62" s="223"/>
    </row>
    <row r="63" spans="1:6">
      <c r="A63" s="223"/>
      <c r="B63" s="223"/>
      <c r="C63" s="223"/>
      <c r="D63" s="223"/>
      <c r="E63" s="223"/>
      <c r="F63" s="223"/>
    </row>
    <row r="64" spans="1:6">
      <c r="A64" s="223"/>
      <c r="B64" s="223"/>
      <c r="C64" s="223"/>
      <c r="D64" s="223"/>
      <c r="E64" s="223"/>
      <c r="F64" s="223"/>
    </row>
    <row r="76" spans="1:4">
      <c r="A76" s="526"/>
      <c r="B76" s="526"/>
      <c r="C76" s="224"/>
      <c r="D76" s="221"/>
    </row>
  </sheetData>
  <sheetProtection password="E80F" sheet="1" objects="1" scenarios="1" formatCells="0" formatColumns="0" formatRows="0" insertColumns="0" insertRows="0" insertHyperlinks="0" deleteColumns="0" deleteRows="0" sort="0" autoFilter="0" pivotTables="0"/>
  <mergeCells count="7">
    <mergeCell ref="A76:B76"/>
    <mergeCell ref="A1:F1"/>
    <mergeCell ref="A13:B13"/>
    <mergeCell ref="A14:F14"/>
    <mergeCell ref="A26:B26"/>
    <mergeCell ref="A27:F27"/>
    <mergeCell ref="A39:B39"/>
  </mergeCells>
  <printOptions horizontalCentered="1" verticalCentered="1"/>
  <pageMargins left="0.78740157480314965" right="0.39370078740157483" top="0.39370078740157483" bottom="0.39370078740157483" header="0" footer="0"/>
  <pageSetup paperSize="9" orientation="portrait" r:id="rId1"/>
</worksheet>
</file>

<file path=xl/worksheets/sheet20.xml><?xml version="1.0" encoding="utf-8"?>
<worksheet xmlns="http://schemas.openxmlformats.org/spreadsheetml/2006/main" xmlns:r="http://schemas.openxmlformats.org/officeDocument/2006/relationships">
  <sheetPr codeName="Лист22">
    <tabColor rgb="FF00B0F0"/>
  </sheetPr>
  <dimension ref="A1:E76"/>
  <sheetViews>
    <sheetView view="pageBreakPreview" topLeftCell="A3" zoomScaleNormal="100" zoomScaleSheetLayoutView="100" workbookViewId="0">
      <selection activeCell="D29" sqref="D29"/>
    </sheetView>
  </sheetViews>
  <sheetFormatPr defaultColWidth="9.109375" defaultRowHeight="14.4"/>
  <cols>
    <col min="1" max="1" width="4.88671875" style="219" customWidth="1"/>
    <col min="2" max="2" width="39.109375" style="219" customWidth="1"/>
    <col min="3" max="3" width="15.44140625" style="219" customWidth="1"/>
    <col min="4" max="4" width="12" style="219" customWidth="1"/>
    <col min="5" max="5" width="15.88671875" style="219" customWidth="1"/>
    <col min="6" max="16384" width="9.109375" style="219"/>
  </cols>
  <sheetData>
    <row r="1" spans="1:5" ht="27" customHeight="1">
      <c r="A1" s="291" t="s">
        <v>728</v>
      </c>
      <c r="B1" s="291"/>
      <c r="C1" s="291"/>
      <c r="D1" s="291"/>
      <c r="E1" s="291"/>
    </row>
    <row r="2" spans="1:5" ht="43.2">
      <c r="A2" s="222" t="s">
        <v>671</v>
      </c>
      <c r="B2" s="222" t="s">
        <v>0</v>
      </c>
      <c r="C2" s="222" t="s">
        <v>665</v>
      </c>
      <c r="D2" s="222" t="s">
        <v>745</v>
      </c>
      <c r="E2" s="222" t="s">
        <v>731</v>
      </c>
    </row>
    <row r="3" spans="1:5">
      <c r="A3" s="203">
        <v>1</v>
      </c>
      <c r="B3" s="207"/>
      <c r="C3" s="208"/>
      <c r="D3" s="212"/>
      <c r="E3" s="206">
        <f>C3*D3</f>
        <v>0</v>
      </c>
    </row>
    <row r="4" spans="1:5">
      <c r="A4" s="203">
        <f>A3+1</f>
        <v>2</v>
      </c>
      <c r="B4" s="207"/>
      <c r="C4" s="208"/>
      <c r="D4" s="212"/>
      <c r="E4" s="206">
        <f t="shared" ref="E4:E12" si="0">C4*D4</f>
        <v>0</v>
      </c>
    </row>
    <row r="5" spans="1:5">
      <c r="A5" s="203">
        <f t="shared" ref="A5:A12" si="1">A4+1</f>
        <v>3</v>
      </c>
      <c r="B5" s="207"/>
      <c r="C5" s="208"/>
      <c r="D5" s="212"/>
      <c r="E5" s="206">
        <f t="shared" si="0"/>
        <v>0</v>
      </c>
    </row>
    <row r="6" spans="1:5">
      <c r="A6" s="203">
        <f t="shared" si="1"/>
        <v>4</v>
      </c>
      <c r="B6" s="207"/>
      <c r="C6" s="208"/>
      <c r="D6" s="212"/>
      <c r="E6" s="206">
        <f t="shared" si="0"/>
        <v>0</v>
      </c>
    </row>
    <row r="7" spans="1:5">
      <c r="A7" s="203">
        <f t="shared" si="1"/>
        <v>5</v>
      </c>
      <c r="B7" s="207"/>
      <c r="C7" s="208"/>
      <c r="D7" s="212"/>
      <c r="E7" s="206">
        <f t="shared" si="0"/>
        <v>0</v>
      </c>
    </row>
    <row r="8" spans="1:5">
      <c r="A8" s="203">
        <f t="shared" si="1"/>
        <v>6</v>
      </c>
      <c r="B8" s="207"/>
      <c r="C8" s="208"/>
      <c r="D8" s="212"/>
      <c r="E8" s="206">
        <f t="shared" si="0"/>
        <v>0</v>
      </c>
    </row>
    <row r="9" spans="1:5">
      <c r="A9" s="203">
        <f t="shared" si="1"/>
        <v>7</v>
      </c>
      <c r="B9" s="207"/>
      <c r="C9" s="208"/>
      <c r="D9" s="212"/>
      <c r="E9" s="206">
        <f t="shared" si="0"/>
        <v>0</v>
      </c>
    </row>
    <row r="10" spans="1:5">
      <c r="A10" s="203">
        <f t="shared" si="1"/>
        <v>8</v>
      </c>
      <c r="B10" s="207"/>
      <c r="C10" s="208"/>
      <c r="D10" s="212"/>
      <c r="E10" s="206">
        <f t="shared" si="0"/>
        <v>0</v>
      </c>
    </row>
    <row r="11" spans="1:5">
      <c r="A11" s="203">
        <f t="shared" si="1"/>
        <v>9</v>
      </c>
      <c r="B11" s="207"/>
      <c r="C11" s="208"/>
      <c r="D11" s="212"/>
      <c r="E11" s="206">
        <f t="shared" si="0"/>
        <v>0</v>
      </c>
    </row>
    <row r="12" spans="1:5">
      <c r="A12" s="203">
        <f t="shared" si="1"/>
        <v>10</v>
      </c>
      <c r="B12" s="207"/>
      <c r="C12" s="208"/>
      <c r="D12" s="212"/>
      <c r="E12" s="206">
        <f t="shared" si="0"/>
        <v>0</v>
      </c>
    </row>
    <row r="13" spans="1:5">
      <c r="A13" s="524" t="s">
        <v>675</v>
      </c>
      <c r="B13" s="524"/>
      <c r="C13" s="204">
        <f>SUM(C3:C12)</f>
        <v>0</v>
      </c>
      <c r="D13" s="204" t="s">
        <v>670</v>
      </c>
      <c r="E13" s="206">
        <f>SUM(E3:E12)</f>
        <v>0</v>
      </c>
    </row>
    <row r="14" spans="1:5" ht="30.75" customHeight="1">
      <c r="A14" s="291" t="s">
        <v>729</v>
      </c>
      <c r="B14" s="291"/>
      <c r="C14" s="291"/>
      <c r="D14" s="291"/>
      <c r="E14" s="291"/>
    </row>
    <row r="15" spans="1:5" ht="60" customHeight="1">
      <c r="A15" s="222" t="s">
        <v>671</v>
      </c>
      <c r="B15" s="222" t="s">
        <v>0</v>
      </c>
      <c r="C15" s="222" t="s">
        <v>665</v>
      </c>
      <c r="D15" s="222" t="s">
        <v>745</v>
      </c>
      <c r="E15" s="222" t="s">
        <v>731</v>
      </c>
    </row>
    <row r="16" spans="1:5">
      <c r="A16" s="203">
        <v>1</v>
      </c>
      <c r="B16" s="207"/>
      <c r="C16" s="208"/>
      <c r="D16" s="212"/>
      <c r="E16" s="206">
        <f>C16*D16</f>
        <v>0</v>
      </c>
    </row>
    <row r="17" spans="1:5">
      <c r="A17" s="203">
        <f>A16+1</f>
        <v>2</v>
      </c>
      <c r="B17" s="207"/>
      <c r="C17" s="208"/>
      <c r="D17" s="212"/>
      <c r="E17" s="206">
        <f t="shared" ref="E17:E25" si="2">C17*D17</f>
        <v>0</v>
      </c>
    </row>
    <row r="18" spans="1:5">
      <c r="A18" s="203">
        <f t="shared" ref="A18:A25" si="3">A17+1</f>
        <v>3</v>
      </c>
      <c r="B18" s="207"/>
      <c r="C18" s="208"/>
      <c r="D18" s="212"/>
      <c r="E18" s="206">
        <f t="shared" si="2"/>
        <v>0</v>
      </c>
    </row>
    <row r="19" spans="1:5">
      <c r="A19" s="203">
        <f t="shared" si="3"/>
        <v>4</v>
      </c>
      <c r="B19" s="207"/>
      <c r="C19" s="208"/>
      <c r="D19" s="212"/>
      <c r="E19" s="206">
        <f t="shared" si="2"/>
        <v>0</v>
      </c>
    </row>
    <row r="20" spans="1:5">
      <c r="A20" s="203">
        <f t="shared" si="3"/>
        <v>5</v>
      </c>
      <c r="B20" s="207"/>
      <c r="C20" s="208"/>
      <c r="D20" s="212"/>
      <c r="E20" s="206">
        <f t="shared" si="2"/>
        <v>0</v>
      </c>
    </row>
    <row r="21" spans="1:5">
      <c r="A21" s="203">
        <f t="shared" si="3"/>
        <v>6</v>
      </c>
      <c r="B21" s="207"/>
      <c r="C21" s="208"/>
      <c r="D21" s="212"/>
      <c r="E21" s="206">
        <f t="shared" si="2"/>
        <v>0</v>
      </c>
    </row>
    <row r="22" spans="1:5">
      <c r="A22" s="203">
        <f t="shared" si="3"/>
        <v>7</v>
      </c>
      <c r="B22" s="207"/>
      <c r="C22" s="208"/>
      <c r="D22" s="212"/>
      <c r="E22" s="206">
        <f t="shared" si="2"/>
        <v>0</v>
      </c>
    </row>
    <row r="23" spans="1:5">
      <c r="A23" s="203">
        <f t="shared" si="3"/>
        <v>8</v>
      </c>
      <c r="B23" s="207"/>
      <c r="C23" s="208"/>
      <c r="D23" s="212"/>
      <c r="E23" s="206">
        <f t="shared" si="2"/>
        <v>0</v>
      </c>
    </row>
    <row r="24" spans="1:5">
      <c r="A24" s="203">
        <f t="shared" si="3"/>
        <v>9</v>
      </c>
      <c r="B24" s="207"/>
      <c r="C24" s="208"/>
      <c r="D24" s="212"/>
      <c r="E24" s="206">
        <f t="shared" si="2"/>
        <v>0</v>
      </c>
    </row>
    <row r="25" spans="1:5">
      <c r="A25" s="203">
        <f t="shared" si="3"/>
        <v>10</v>
      </c>
      <c r="B25" s="207"/>
      <c r="C25" s="208"/>
      <c r="D25" s="212"/>
      <c r="E25" s="206">
        <f t="shared" si="2"/>
        <v>0</v>
      </c>
    </row>
    <row r="26" spans="1:5" ht="15" customHeight="1">
      <c r="A26" s="524" t="s">
        <v>675</v>
      </c>
      <c r="B26" s="524"/>
      <c r="C26" s="204">
        <f>SUM(C16:C25)</f>
        <v>0</v>
      </c>
      <c r="D26" s="204" t="s">
        <v>670</v>
      </c>
      <c r="E26" s="206">
        <f>SUM(E16:E25)</f>
        <v>0</v>
      </c>
    </row>
    <row r="27" spans="1:5" ht="33.75" customHeight="1">
      <c r="A27" s="291" t="s">
        <v>730</v>
      </c>
      <c r="B27" s="291"/>
      <c r="C27" s="291"/>
      <c r="D27" s="291"/>
      <c r="E27" s="291"/>
    </row>
    <row r="28" spans="1:5" ht="60" customHeight="1">
      <c r="A28" s="222" t="s">
        <v>671</v>
      </c>
      <c r="B28" s="222" t="s">
        <v>0</v>
      </c>
      <c r="C28" s="222" t="s">
        <v>665</v>
      </c>
      <c r="D28" s="222" t="s">
        <v>745</v>
      </c>
      <c r="E28" s="222" t="s">
        <v>731</v>
      </c>
    </row>
    <row r="29" spans="1:5">
      <c r="A29" s="203">
        <v>1</v>
      </c>
      <c r="B29" s="207"/>
      <c r="C29" s="208"/>
      <c r="D29" s="212"/>
      <c r="E29" s="206">
        <f>C29*D29</f>
        <v>0</v>
      </c>
    </row>
    <row r="30" spans="1:5">
      <c r="A30" s="203">
        <f>A29+1</f>
        <v>2</v>
      </c>
      <c r="B30" s="207"/>
      <c r="C30" s="208"/>
      <c r="D30" s="212"/>
      <c r="E30" s="206">
        <f t="shared" ref="E30:E38" si="4">C30*D30</f>
        <v>0</v>
      </c>
    </row>
    <row r="31" spans="1:5">
      <c r="A31" s="203">
        <f t="shared" ref="A31:A38" si="5">A30+1</f>
        <v>3</v>
      </c>
      <c r="B31" s="207"/>
      <c r="C31" s="208"/>
      <c r="D31" s="212"/>
      <c r="E31" s="206">
        <f t="shared" si="4"/>
        <v>0</v>
      </c>
    </row>
    <row r="32" spans="1:5">
      <c r="A32" s="203">
        <f t="shared" si="5"/>
        <v>4</v>
      </c>
      <c r="B32" s="207"/>
      <c r="C32" s="208"/>
      <c r="D32" s="212"/>
      <c r="E32" s="206">
        <f t="shared" si="4"/>
        <v>0</v>
      </c>
    </row>
    <row r="33" spans="1:5">
      <c r="A33" s="203">
        <f t="shared" si="5"/>
        <v>5</v>
      </c>
      <c r="B33" s="207"/>
      <c r="C33" s="208"/>
      <c r="D33" s="212"/>
      <c r="E33" s="206">
        <f t="shared" si="4"/>
        <v>0</v>
      </c>
    </row>
    <row r="34" spans="1:5">
      <c r="A34" s="203">
        <f t="shared" si="5"/>
        <v>6</v>
      </c>
      <c r="B34" s="207"/>
      <c r="C34" s="208"/>
      <c r="D34" s="212"/>
      <c r="E34" s="206">
        <f t="shared" si="4"/>
        <v>0</v>
      </c>
    </row>
    <row r="35" spans="1:5">
      <c r="A35" s="203">
        <f t="shared" si="5"/>
        <v>7</v>
      </c>
      <c r="B35" s="207"/>
      <c r="C35" s="208"/>
      <c r="D35" s="212"/>
      <c r="E35" s="206">
        <f t="shared" si="4"/>
        <v>0</v>
      </c>
    </row>
    <row r="36" spans="1:5">
      <c r="A36" s="203">
        <f t="shared" si="5"/>
        <v>8</v>
      </c>
      <c r="B36" s="207"/>
      <c r="C36" s="208"/>
      <c r="D36" s="212"/>
      <c r="E36" s="206">
        <f t="shared" si="4"/>
        <v>0</v>
      </c>
    </row>
    <row r="37" spans="1:5">
      <c r="A37" s="203">
        <f t="shared" si="5"/>
        <v>9</v>
      </c>
      <c r="B37" s="207"/>
      <c r="C37" s="208"/>
      <c r="D37" s="212"/>
      <c r="E37" s="206">
        <f t="shared" si="4"/>
        <v>0</v>
      </c>
    </row>
    <row r="38" spans="1:5">
      <c r="A38" s="203">
        <f t="shared" si="5"/>
        <v>10</v>
      </c>
      <c r="B38" s="207"/>
      <c r="C38" s="208"/>
      <c r="D38" s="212"/>
      <c r="E38" s="206">
        <f t="shared" si="4"/>
        <v>0</v>
      </c>
    </row>
    <row r="39" spans="1:5" ht="15" customHeight="1">
      <c r="A39" s="524" t="s">
        <v>675</v>
      </c>
      <c r="B39" s="524"/>
      <c r="C39" s="204">
        <f>SUM(C29:C38)</f>
        <v>0</v>
      </c>
      <c r="D39" s="204" t="s">
        <v>670</v>
      </c>
      <c r="E39" s="206">
        <f>SUM(E29:E38)</f>
        <v>0</v>
      </c>
    </row>
    <row r="42" spans="1:5">
      <c r="A42" s="220"/>
      <c r="B42" s="220"/>
      <c r="C42" s="221"/>
      <c r="D42" s="223"/>
      <c r="E42" s="223"/>
    </row>
    <row r="43" spans="1:5">
      <c r="A43" s="221"/>
      <c r="B43" s="221"/>
      <c r="C43" s="221"/>
      <c r="D43" s="221"/>
      <c r="E43" s="221"/>
    </row>
    <row r="44" spans="1:5">
      <c r="A44" s="223"/>
      <c r="B44" s="223"/>
      <c r="C44" s="223"/>
      <c r="D44" s="223"/>
      <c r="E44" s="223"/>
    </row>
    <row r="45" spans="1:5">
      <c r="A45" s="223"/>
      <c r="B45" s="223"/>
      <c r="C45" s="223"/>
      <c r="D45" s="223"/>
      <c r="E45" s="223"/>
    </row>
    <row r="46" spans="1:5">
      <c r="A46" s="223"/>
      <c r="B46" s="223"/>
      <c r="C46" s="223"/>
      <c r="D46" s="223"/>
      <c r="E46" s="223"/>
    </row>
    <row r="47" spans="1:5">
      <c r="A47" s="223"/>
      <c r="B47" s="223"/>
      <c r="C47" s="223"/>
      <c r="D47" s="223"/>
      <c r="E47" s="223"/>
    </row>
    <row r="48" spans="1:5">
      <c r="A48" s="223"/>
      <c r="B48" s="223"/>
      <c r="C48" s="223"/>
      <c r="D48" s="223"/>
      <c r="E48" s="223"/>
    </row>
    <row r="49" spans="1:5">
      <c r="A49" s="223"/>
      <c r="B49" s="223"/>
      <c r="C49" s="223"/>
      <c r="D49" s="223"/>
      <c r="E49" s="223"/>
    </row>
    <row r="50" spans="1:5">
      <c r="A50" s="223"/>
      <c r="B50" s="223"/>
      <c r="C50" s="223"/>
      <c r="D50" s="223"/>
      <c r="E50" s="223"/>
    </row>
    <row r="51" spans="1:5">
      <c r="A51" s="223"/>
      <c r="B51" s="223"/>
      <c r="C51" s="223"/>
      <c r="D51" s="223"/>
      <c r="E51" s="223"/>
    </row>
    <row r="52" spans="1:5">
      <c r="A52" s="223"/>
      <c r="B52" s="223"/>
      <c r="C52" s="223"/>
      <c r="D52" s="223"/>
      <c r="E52" s="223"/>
    </row>
    <row r="53" spans="1:5">
      <c r="A53" s="223"/>
      <c r="B53" s="223"/>
      <c r="C53" s="223"/>
      <c r="D53" s="223"/>
      <c r="E53" s="223"/>
    </row>
    <row r="54" spans="1:5">
      <c r="A54" s="223"/>
      <c r="B54" s="223"/>
      <c r="C54" s="223"/>
      <c r="D54" s="223"/>
      <c r="E54" s="223"/>
    </row>
    <row r="55" spans="1:5">
      <c r="A55" s="223"/>
      <c r="B55" s="223"/>
      <c r="C55" s="223"/>
      <c r="D55" s="223"/>
      <c r="E55" s="223"/>
    </row>
    <row r="56" spans="1:5">
      <c r="A56" s="223"/>
      <c r="B56" s="223"/>
      <c r="C56" s="223"/>
      <c r="D56" s="223"/>
      <c r="E56" s="223"/>
    </row>
    <row r="57" spans="1:5">
      <c r="A57" s="223"/>
      <c r="B57" s="223"/>
      <c r="C57" s="223"/>
      <c r="D57" s="223"/>
      <c r="E57" s="223"/>
    </row>
    <row r="58" spans="1:5">
      <c r="A58" s="223"/>
      <c r="B58" s="223"/>
      <c r="C58" s="223"/>
      <c r="D58" s="223"/>
      <c r="E58" s="223"/>
    </row>
    <row r="59" spans="1:5">
      <c r="A59" s="220"/>
      <c r="B59" s="220"/>
      <c r="C59" s="221"/>
      <c r="D59" s="223"/>
      <c r="E59" s="223"/>
    </row>
    <row r="60" spans="1:5">
      <c r="A60" s="221"/>
      <c r="B60" s="221"/>
      <c r="C60" s="221"/>
      <c r="D60" s="221"/>
      <c r="E60" s="221"/>
    </row>
    <row r="61" spans="1:5">
      <c r="A61" s="223"/>
      <c r="B61" s="223"/>
      <c r="C61" s="223"/>
      <c r="D61" s="223"/>
      <c r="E61" s="223"/>
    </row>
    <row r="62" spans="1:5">
      <c r="A62" s="223"/>
      <c r="B62" s="223"/>
      <c r="C62" s="223"/>
      <c r="D62" s="223"/>
      <c r="E62" s="223"/>
    </row>
    <row r="63" spans="1:5">
      <c r="A63" s="223"/>
      <c r="B63" s="223"/>
      <c r="C63" s="223"/>
      <c r="D63" s="223"/>
      <c r="E63" s="223"/>
    </row>
    <row r="64" spans="1:5">
      <c r="A64" s="223"/>
      <c r="B64" s="223"/>
      <c r="C64" s="223"/>
      <c r="D64" s="223"/>
      <c r="E64" s="223"/>
    </row>
    <row r="76" spans="1:3">
      <c r="A76" s="526"/>
      <c r="B76" s="526"/>
      <c r="C76" s="221"/>
    </row>
  </sheetData>
  <sheetProtection password="E80F" sheet="1" objects="1" scenarios="1" formatCells="0" formatColumns="0" formatRows="0" insertColumns="0" insertRows="0" insertHyperlinks="0" deleteColumns="0" deleteRows="0" sort="0" autoFilter="0" pivotTables="0"/>
  <mergeCells count="7">
    <mergeCell ref="A76:B76"/>
    <mergeCell ref="A1:E1"/>
    <mergeCell ref="A13:B13"/>
    <mergeCell ref="A14:E14"/>
    <mergeCell ref="A26:B26"/>
    <mergeCell ref="A27:E27"/>
    <mergeCell ref="A39:B39"/>
  </mergeCells>
  <printOptions horizontalCentered="1" verticalCentered="1"/>
  <pageMargins left="0.78740157480314965" right="0.39370078740157483" top="0.39370078740157483" bottom="0.39370078740157483" header="0" footer="0"/>
  <pageSetup paperSize="9" orientation="portrait" r:id="rId1"/>
</worksheet>
</file>

<file path=xl/worksheets/sheet21.xml><?xml version="1.0" encoding="utf-8"?>
<worksheet xmlns="http://schemas.openxmlformats.org/spreadsheetml/2006/main" xmlns:r="http://schemas.openxmlformats.org/officeDocument/2006/relationships">
  <sheetPr codeName="Лист23">
    <tabColor rgb="FF00B0F0"/>
  </sheetPr>
  <dimension ref="A1:E76"/>
  <sheetViews>
    <sheetView view="pageBreakPreview" zoomScaleNormal="100" zoomScaleSheetLayoutView="100" workbookViewId="0">
      <selection activeCell="E19" sqref="E19"/>
    </sheetView>
  </sheetViews>
  <sheetFormatPr defaultColWidth="9.109375" defaultRowHeight="14.4"/>
  <cols>
    <col min="1" max="1" width="4.88671875" style="219" customWidth="1"/>
    <col min="2" max="2" width="39.109375" style="219" customWidth="1"/>
    <col min="3" max="3" width="15.44140625" style="219" customWidth="1"/>
    <col min="4" max="4" width="12" style="219" customWidth="1"/>
    <col min="5" max="5" width="15.88671875" style="219" customWidth="1"/>
    <col min="6" max="16384" width="9.109375" style="219"/>
  </cols>
  <sheetData>
    <row r="1" spans="1:5" ht="27" customHeight="1">
      <c r="A1" s="291" t="s">
        <v>734</v>
      </c>
      <c r="B1" s="291"/>
      <c r="C1" s="291"/>
      <c r="D1" s="291"/>
      <c r="E1" s="291"/>
    </row>
    <row r="2" spans="1:5" ht="28.8">
      <c r="A2" s="222" t="s">
        <v>671</v>
      </c>
      <c r="B2" s="222" t="s">
        <v>658</v>
      </c>
      <c r="C2" s="222" t="s">
        <v>666</v>
      </c>
      <c r="D2" s="222" t="s">
        <v>735</v>
      </c>
      <c r="E2" s="222" t="s">
        <v>736</v>
      </c>
    </row>
    <row r="3" spans="1:5">
      <c r="A3" s="203">
        <v>1</v>
      </c>
      <c r="B3" s="207"/>
      <c r="C3" s="208"/>
      <c r="D3" s="212"/>
      <c r="E3" s="210"/>
    </row>
    <row r="4" spans="1:5">
      <c r="A4" s="203">
        <f>A3+1</f>
        <v>2</v>
      </c>
      <c r="B4" s="207"/>
      <c r="C4" s="208"/>
      <c r="D4" s="212"/>
      <c r="E4" s="210"/>
    </row>
    <row r="5" spans="1:5">
      <c r="A5" s="203">
        <f t="shared" ref="A5:A12" si="0">A4+1</f>
        <v>3</v>
      </c>
      <c r="B5" s="207"/>
      <c r="C5" s="208"/>
      <c r="D5" s="212"/>
      <c r="E5" s="210"/>
    </row>
    <row r="6" spans="1:5">
      <c r="A6" s="203">
        <f t="shared" si="0"/>
        <v>4</v>
      </c>
      <c r="B6" s="207"/>
      <c r="C6" s="208"/>
      <c r="D6" s="212"/>
      <c r="E6" s="210"/>
    </row>
    <row r="7" spans="1:5">
      <c r="A7" s="203">
        <f t="shared" si="0"/>
        <v>5</v>
      </c>
      <c r="B7" s="207"/>
      <c r="C7" s="208"/>
      <c r="D7" s="212"/>
      <c r="E7" s="210"/>
    </row>
    <row r="8" spans="1:5">
      <c r="A8" s="203">
        <f t="shared" si="0"/>
        <v>6</v>
      </c>
      <c r="B8" s="207"/>
      <c r="C8" s="208"/>
      <c r="D8" s="212"/>
      <c r="E8" s="210"/>
    </row>
    <row r="9" spans="1:5">
      <c r="A9" s="203">
        <f t="shared" si="0"/>
        <v>7</v>
      </c>
      <c r="B9" s="207"/>
      <c r="C9" s="208"/>
      <c r="D9" s="212"/>
      <c r="E9" s="210"/>
    </row>
    <row r="10" spans="1:5">
      <c r="A10" s="203">
        <f t="shared" si="0"/>
        <v>8</v>
      </c>
      <c r="B10" s="207"/>
      <c r="C10" s="208"/>
      <c r="D10" s="212"/>
      <c r="E10" s="210"/>
    </row>
    <row r="11" spans="1:5">
      <c r="A11" s="203">
        <f t="shared" si="0"/>
        <v>9</v>
      </c>
      <c r="B11" s="207"/>
      <c r="C11" s="208"/>
      <c r="D11" s="212"/>
      <c r="E11" s="210"/>
    </row>
    <row r="12" spans="1:5">
      <c r="A12" s="203">
        <f t="shared" si="0"/>
        <v>10</v>
      </c>
      <c r="B12" s="207"/>
      <c r="C12" s="208"/>
      <c r="D12" s="212"/>
      <c r="E12" s="210"/>
    </row>
    <row r="13" spans="1:5">
      <c r="A13" s="524" t="s">
        <v>675</v>
      </c>
      <c r="B13" s="524"/>
      <c r="C13" s="204">
        <f>SUM(C3:C12)</f>
        <v>0</v>
      </c>
      <c r="D13" s="204" t="s">
        <v>670</v>
      </c>
      <c r="E13" s="206">
        <f>SUM(E3:E12)</f>
        <v>0</v>
      </c>
    </row>
    <row r="14" spans="1:5" ht="30.75" customHeight="1">
      <c r="A14" s="291" t="s">
        <v>733</v>
      </c>
      <c r="B14" s="291"/>
      <c r="C14" s="291"/>
      <c r="D14" s="291"/>
      <c r="E14" s="291"/>
    </row>
    <row r="15" spans="1:5" ht="60" customHeight="1">
      <c r="A15" s="222" t="s">
        <v>671</v>
      </c>
      <c r="B15" s="222" t="s">
        <v>658</v>
      </c>
      <c r="C15" s="222" t="s">
        <v>666</v>
      </c>
      <c r="D15" s="222" t="s">
        <v>735</v>
      </c>
      <c r="E15" s="222" t="s">
        <v>736</v>
      </c>
    </row>
    <row r="16" spans="1:5">
      <c r="A16" s="203">
        <v>1</v>
      </c>
      <c r="B16" s="207"/>
      <c r="C16" s="208"/>
      <c r="D16" s="212"/>
      <c r="E16" s="210"/>
    </row>
    <row r="17" spans="1:5">
      <c r="A17" s="203">
        <f>A16+1</f>
        <v>2</v>
      </c>
      <c r="B17" s="207"/>
      <c r="C17" s="208"/>
      <c r="D17" s="212"/>
      <c r="E17" s="210"/>
    </row>
    <row r="18" spans="1:5">
      <c r="A18" s="203">
        <f t="shared" ref="A18:A25" si="1">A17+1</f>
        <v>3</v>
      </c>
      <c r="B18" s="207"/>
      <c r="C18" s="208"/>
      <c r="D18" s="212"/>
      <c r="E18" s="210"/>
    </row>
    <row r="19" spans="1:5">
      <c r="A19" s="203">
        <f t="shared" si="1"/>
        <v>4</v>
      </c>
      <c r="B19" s="207"/>
      <c r="C19" s="208"/>
      <c r="D19" s="212"/>
      <c r="E19" s="210"/>
    </row>
    <row r="20" spans="1:5">
      <c r="A20" s="203">
        <f t="shared" si="1"/>
        <v>5</v>
      </c>
      <c r="B20" s="207"/>
      <c r="C20" s="208"/>
      <c r="D20" s="212"/>
      <c r="E20" s="210"/>
    </row>
    <row r="21" spans="1:5">
      <c r="A21" s="203">
        <f t="shared" si="1"/>
        <v>6</v>
      </c>
      <c r="B21" s="207"/>
      <c r="C21" s="208"/>
      <c r="D21" s="212"/>
      <c r="E21" s="210"/>
    </row>
    <row r="22" spans="1:5">
      <c r="A22" s="203">
        <f t="shared" si="1"/>
        <v>7</v>
      </c>
      <c r="B22" s="207"/>
      <c r="C22" s="208"/>
      <c r="D22" s="212"/>
      <c r="E22" s="210"/>
    </row>
    <row r="23" spans="1:5">
      <c r="A23" s="203">
        <f t="shared" si="1"/>
        <v>8</v>
      </c>
      <c r="B23" s="207"/>
      <c r="C23" s="208"/>
      <c r="D23" s="212"/>
      <c r="E23" s="210"/>
    </row>
    <row r="24" spans="1:5">
      <c r="A24" s="203">
        <f t="shared" si="1"/>
        <v>9</v>
      </c>
      <c r="B24" s="207"/>
      <c r="C24" s="208"/>
      <c r="D24" s="212"/>
      <c r="E24" s="210"/>
    </row>
    <row r="25" spans="1:5">
      <c r="A25" s="203">
        <f t="shared" si="1"/>
        <v>10</v>
      </c>
      <c r="B25" s="207"/>
      <c r="C25" s="208"/>
      <c r="D25" s="212"/>
      <c r="E25" s="210"/>
    </row>
    <row r="26" spans="1:5" ht="15" customHeight="1">
      <c r="A26" s="524" t="s">
        <v>675</v>
      </c>
      <c r="B26" s="524"/>
      <c r="C26" s="204">
        <f>SUM(C16:C25)</f>
        <v>0</v>
      </c>
      <c r="D26" s="204" t="s">
        <v>670</v>
      </c>
      <c r="E26" s="206">
        <f>SUM(E16:E25)</f>
        <v>0</v>
      </c>
    </row>
    <row r="27" spans="1:5" ht="33.75" customHeight="1">
      <c r="A27" s="291" t="s">
        <v>732</v>
      </c>
      <c r="B27" s="291"/>
      <c r="C27" s="291"/>
      <c r="D27" s="291"/>
      <c r="E27" s="291"/>
    </row>
    <row r="28" spans="1:5" ht="60" customHeight="1">
      <c r="A28" s="222" t="s">
        <v>671</v>
      </c>
      <c r="B28" s="222" t="s">
        <v>658</v>
      </c>
      <c r="C28" s="222" t="s">
        <v>666</v>
      </c>
      <c r="D28" s="222" t="s">
        <v>735</v>
      </c>
      <c r="E28" s="222" t="s">
        <v>736</v>
      </c>
    </row>
    <row r="29" spans="1:5">
      <c r="A29" s="203">
        <v>1</v>
      </c>
      <c r="B29" s="207"/>
      <c r="C29" s="208"/>
      <c r="D29" s="212"/>
      <c r="E29" s="210"/>
    </row>
    <row r="30" spans="1:5">
      <c r="A30" s="203">
        <f>A29+1</f>
        <v>2</v>
      </c>
      <c r="B30" s="207"/>
      <c r="C30" s="208"/>
      <c r="D30" s="212"/>
      <c r="E30" s="210"/>
    </row>
    <row r="31" spans="1:5">
      <c r="A31" s="203">
        <f t="shared" ref="A31:A38" si="2">A30+1</f>
        <v>3</v>
      </c>
      <c r="B31" s="207"/>
      <c r="C31" s="208"/>
      <c r="D31" s="212"/>
      <c r="E31" s="210"/>
    </row>
    <row r="32" spans="1:5">
      <c r="A32" s="203">
        <f t="shared" si="2"/>
        <v>4</v>
      </c>
      <c r="B32" s="207"/>
      <c r="C32" s="208"/>
      <c r="D32" s="212"/>
      <c r="E32" s="210"/>
    </row>
    <row r="33" spans="1:5">
      <c r="A33" s="203">
        <f t="shared" si="2"/>
        <v>5</v>
      </c>
      <c r="B33" s="207"/>
      <c r="C33" s="208"/>
      <c r="D33" s="212"/>
      <c r="E33" s="210"/>
    </row>
    <row r="34" spans="1:5">
      <c r="A34" s="203">
        <f t="shared" si="2"/>
        <v>6</v>
      </c>
      <c r="B34" s="207"/>
      <c r="C34" s="208"/>
      <c r="D34" s="212"/>
      <c r="E34" s="210"/>
    </row>
    <row r="35" spans="1:5">
      <c r="A35" s="203">
        <f t="shared" si="2"/>
        <v>7</v>
      </c>
      <c r="B35" s="207"/>
      <c r="C35" s="208"/>
      <c r="D35" s="212"/>
      <c r="E35" s="210"/>
    </row>
    <row r="36" spans="1:5">
      <c r="A36" s="203">
        <f t="shared" si="2"/>
        <v>8</v>
      </c>
      <c r="B36" s="207"/>
      <c r="C36" s="208"/>
      <c r="D36" s="212"/>
      <c r="E36" s="210"/>
    </row>
    <row r="37" spans="1:5">
      <c r="A37" s="203">
        <f t="shared" si="2"/>
        <v>9</v>
      </c>
      <c r="B37" s="207"/>
      <c r="C37" s="208"/>
      <c r="D37" s="212"/>
      <c r="E37" s="210"/>
    </row>
    <row r="38" spans="1:5">
      <c r="A38" s="203">
        <f t="shared" si="2"/>
        <v>10</v>
      </c>
      <c r="B38" s="207"/>
      <c r="C38" s="208"/>
      <c r="D38" s="212"/>
      <c r="E38" s="210"/>
    </row>
    <row r="39" spans="1:5" ht="15" customHeight="1">
      <c r="A39" s="524" t="s">
        <v>675</v>
      </c>
      <c r="B39" s="524"/>
      <c r="C39" s="204">
        <f>SUM(C29:C38)</f>
        <v>0</v>
      </c>
      <c r="D39" s="204" t="s">
        <v>670</v>
      </c>
      <c r="E39" s="206">
        <f>SUM(E29:E38)</f>
        <v>0</v>
      </c>
    </row>
    <row r="42" spans="1:5">
      <c r="A42" s="220"/>
      <c r="B42" s="220"/>
      <c r="C42" s="221"/>
      <c r="D42" s="223"/>
      <c r="E42" s="223"/>
    </row>
    <row r="43" spans="1:5">
      <c r="A43" s="221"/>
      <c r="B43" s="221"/>
      <c r="C43" s="221"/>
      <c r="D43" s="221"/>
      <c r="E43" s="221"/>
    </row>
    <row r="44" spans="1:5">
      <c r="A44" s="223"/>
      <c r="B44" s="223"/>
      <c r="C44" s="223"/>
      <c r="D44" s="223"/>
      <c r="E44" s="223"/>
    </row>
    <row r="45" spans="1:5">
      <c r="A45" s="223"/>
      <c r="B45" s="223"/>
      <c r="C45" s="223"/>
      <c r="D45" s="223"/>
      <c r="E45" s="223"/>
    </row>
    <row r="46" spans="1:5">
      <c r="A46" s="223"/>
      <c r="B46" s="223"/>
      <c r="C46" s="223"/>
      <c r="D46" s="223"/>
      <c r="E46" s="223"/>
    </row>
    <row r="47" spans="1:5">
      <c r="A47" s="223"/>
      <c r="B47" s="223"/>
      <c r="C47" s="223"/>
      <c r="D47" s="223"/>
      <c r="E47" s="223"/>
    </row>
    <row r="48" spans="1:5">
      <c r="A48" s="223"/>
      <c r="B48" s="223"/>
      <c r="C48" s="223"/>
      <c r="D48" s="223"/>
      <c r="E48" s="223"/>
    </row>
    <row r="49" spans="1:5">
      <c r="A49" s="223"/>
      <c r="B49" s="223"/>
      <c r="C49" s="223"/>
      <c r="D49" s="223"/>
      <c r="E49" s="223"/>
    </row>
    <row r="50" spans="1:5">
      <c r="A50" s="223"/>
      <c r="B50" s="223"/>
      <c r="C50" s="223"/>
      <c r="D50" s="223"/>
      <c r="E50" s="223"/>
    </row>
    <row r="51" spans="1:5">
      <c r="A51" s="223"/>
      <c r="B51" s="223"/>
      <c r="C51" s="223"/>
      <c r="D51" s="223"/>
      <c r="E51" s="223"/>
    </row>
    <row r="52" spans="1:5">
      <c r="A52" s="223"/>
      <c r="B52" s="223"/>
      <c r="C52" s="223"/>
      <c r="D52" s="223"/>
      <c r="E52" s="223"/>
    </row>
    <row r="53" spans="1:5">
      <c r="A53" s="223"/>
      <c r="B53" s="223"/>
      <c r="C53" s="223"/>
      <c r="D53" s="223"/>
      <c r="E53" s="223"/>
    </row>
    <row r="54" spans="1:5">
      <c r="A54" s="223"/>
      <c r="B54" s="223"/>
      <c r="C54" s="223"/>
      <c r="D54" s="223"/>
      <c r="E54" s="223"/>
    </row>
    <row r="55" spans="1:5">
      <c r="A55" s="223"/>
      <c r="B55" s="223"/>
      <c r="C55" s="223"/>
      <c r="D55" s="223"/>
      <c r="E55" s="223"/>
    </row>
    <row r="56" spans="1:5">
      <c r="A56" s="223"/>
      <c r="B56" s="223"/>
      <c r="C56" s="223"/>
      <c r="D56" s="223"/>
      <c r="E56" s="223"/>
    </row>
    <row r="57" spans="1:5">
      <c r="A57" s="223"/>
      <c r="B57" s="223"/>
      <c r="C57" s="223"/>
      <c r="D57" s="223"/>
      <c r="E57" s="223"/>
    </row>
    <row r="58" spans="1:5">
      <c r="A58" s="223"/>
      <c r="B58" s="223"/>
      <c r="C58" s="223"/>
      <c r="D58" s="223"/>
      <c r="E58" s="223"/>
    </row>
    <row r="59" spans="1:5">
      <c r="A59" s="220"/>
      <c r="B59" s="220"/>
      <c r="C59" s="221"/>
      <c r="D59" s="223"/>
      <c r="E59" s="223"/>
    </row>
    <row r="60" spans="1:5">
      <c r="A60" s="221"/>
      <c r="B60" s="221"/>
      <c r="C60" s="221"/>
      <c r="D60" s="221"/>
      <c r="E60" s="221"/>
    </row>
    <row r="61" spans="1:5">
      <c r="A61" s="223"/>
      <c r="B61" s="223"/>
      <c r="C61" s="223"/>
      <c r="D61" s="223"/>
      <c r="E61" s="223"/>
    </row>
    <row r="62" spans="1:5">
      <c r="A62" s="223"/>
      <c r="B62" s="223"/>
      <c r="C62" s="223"/>
      <c r="D62" s="223"/>
      <c r="E62" s="223"/>
    </row>
    <row r="63" spans="1:5">
      <c r="A63" s="223"/>
      <c r="B63" s="223"/>
      <c r="C63" s="223"/>
      <c r="D63" s="223"/>
      <c r="E63" s="223"/>
    </row>
    <row r="64" spans="1:5">
      <c r="A64" s="223"/>
      <c r="B64" s="223"/>
      <c r="C64" s="223"/>
      <c r="D64" s="223"/>
      <c r="E64" s="223"/>
    </row>
    <row r="76" spans="1:3">
      <c r="A76" s="526"/>
      <c r="B76" s="526"/>
      <c r="C76" s="221"/>
    </row>
  </sheetData>
  <sheetProtection password="E80F" sheet="1" objects="1" scenarios="1" formatCells="0" formatColumns="0" formatRows="0" insertColumns="0" insertRows="0" insertHyperlinks="0" deleteColumns="0" deleteRows="0" sort="0" autoFilter="0" pivotTables="0"/>
  <mergeCells count="7">
    <mergeCell ref="A76:B76"/>
    <mergeCell ref="A1:E1"/>
    <mergeCell ref="A13:B13"/>
    <mergeCell ref="A14:E14"/>
    <mergeCell ref="A26:B26"/>
    <mergeCell ref="A27:E27"/>
    <mergeCell ref="A39:B39"/>
  </mergeCells>
  <printOptions horizontalCentered="1" verticalCentered="1"/>
  <pageMargins left="0.78740157480314965" right="0.39370078740157483" top="0.39370078740157483" bottom="0.39370078740157483" header="0" footer="0"/>
  <pageSetup paperSize="9" orientation="portrait" r:id="rId1"/>
</worksheet>
</file>

<file path=xl/worksheets/sheet22.xml><?xml version="1.0" encoding="utf-8"?>
<worksheet xmlns="http://schemas.openxmlformats.org/spreadsheetml/2006/main" xmlns:r="http://schemas.openxmlformats.org/officeDocument/2006/relationships">
  <sheetPr codeName="Лист24">
    <tabColor rgb="FF00B0F0"/>
  </sheetPr>
  <dimension ref="A1:D76"/>
  <sheetViews>
    <sheetView view="pageBreakPreview" topLeftCell="A15" zoomScaleNormal="100" zoomScaleSheetLayoutView="100" workbookViewId="0">
      <selection activeCell="D36" sqref="D36"/>
    </sheetView>
  </sheetViews>
  <sheetFormatPr defaultColWidth="9.109375" defaultRowHeight="14.4"/>
  <cols>
    <col min="1" max="1" width="4.88671875" style="219" customWidth="1"/>
    <col min="2" max="2" width="53.88671875" style="219" customWidth="1"/>
    <col min="3" max="3" width="15.44140625" style="219" customWidth="1"/>
    <col min="4" max="4" width="15.88671875" style="219" customWidth="1"/>
    <col min="5" max="16384" width="9.109375" style="219"/>
  </cols>
  <sheetData>
    <row r="1" spans="1:4" ht="27" customHeight="1">
      <c r="A1" s="291" t="s">
        <v>739</v>
      </c>
      <c r="B1" s="291"/>
      <c r="C1" s="291"/>
      <c r="D1" s="291"/>
    </row>
    <row r="2" spans="1:4" ht="43.2">
      <c r="A2" s="222" t="s">
        <v>671</v>
      </c>
      <c r="B2" s="222" t="s">
        <v>658</v>
      </c>
      <c r="C2" s="222" t="s">
        <v>667</v>
      </c>
      <c r="D2" s="222" t="s">
        <v>740</v>
      </c>
    </row>
    <row r="3" spans="1:4">
      <c r="A3" s="203">
        <v>1</v>
      </c>
      <c r="B3" s="207"/>
      <c r="C3" s="208"/>
      <c r="D3" s="210"/>
    </row>
    <row r="4" spans="1:4">
      <c r="A4" s="203">
        <f>A3+1</f>
        <v>2</v>
      </c>
      <c r="B4" s="207"/>
      <c r="C4" s="208"/>
      <c r="D4" s="210"/>
    </row>
    <row r="5" spans="1:4">
      <c r="A5" s="203">
        <f t="shared" ref="A5:A12" si="0">A4+1</f>
        <v>3</v>
      </c>
      <c r="B5" s="207"/>
      <c r="C5" s="208"/>
      <c r="D5" s="210"/>
    </row>
    <row r="6" spans="1:4">
      <c r="A6" s="203">
        <f t="shared" si="0"/>
        <v>4</v>
      </c>
      <c r="B6" s="207"/>
      <c r="C6" s="208"/>
      <c r="D6" s="210"/>
    </row>
    <row r="7" spans="1:4">
      <c r="A7" s="203">
        <f t="shared" si="0"/>
        <v>5</v>
      </c>
      <c r="B7" s="207"/>
      <c r="C7" s="208"/>
      <c r="D7" s="210"/>
    </row>
    <row r="8" spans="1:4">
      <c r="A8" s="203">
        <f t="shared" si="0"/>
        <v>6</v>
      </c>
      <c r="B8" s="207"/>
      <c r="C8" s="208"/>
      <c r="D8" s="210"/>
    </row>
    <row r="9" spans="1:4">
      <c r="A9" s="203">
        <f t="shared" si="0"/>
        <v>7</v>
      </c>
      <c r="B9" s="207"/>
      <c r="C9" s="208"/>
      <c r="D9" s="210"/>
    </row>
    <row r="10" spans="1:4">
      <c r="A10" s="203">
        <f t="shared" si="0"/>
        <v>8</v>
      </c>
      <c r="B10" s="207"/>
      <c r="C10" s="208"/>
      <c r="D10" s="210"/>
    </row>
    <row r="11" spans="1:4">
      <c r="A11" s="203">
        <f t="shared" si="0"/>
        <v>9</v>
      </c>
      <c r="B11" s="207"/>
      <c r="C11" s="208"/>
      <c r="D11" s="210"/>
    </row>
    <row r="12" spans="1:4">
      <c r="A12" s="203">
        <f t="shared" si="0"/>
        <v>10</v>
      </c>
      <c r="B12" s="207"/>
      <c r="C12" s="208"/>
      <c r="D12" s="210"/>
    </row>
    <row r="13" spans="1:4">
      <c r="A13" s="524" t="s">
        <v>675</v>
      </c>
      <c r="B13" s="524"/>
      <c r="C13" s="204">
        <f>SUM(C3:C12)</f>
        <v>0</v>
      </c>
      <c r="D13" s="206">
        <f>SUM(D3:D12)</f>
        <v>0</v>
      </c>
    </row>
    <row r="14" spans="1:4" ht="30.75" customHeight="1">
      <c r="A14" s="291" t="s">
        <v>738</v>
      </c>
      <c r="B14" s="291"/>
      <c r="C14" s="291"/>
      <c r="D14" s="291"/>
    </row>
    <row r="15" spans="1:4" ht="60" customHeight="1">
      <c r="A15" s="222" t="s">
        <v>671</v>
      </c>
      <c r="B15" s="222" t="s">
        <v>658</v>
      </c>
      <c r="C15" s="222" t="s">
        <v>667</v>
      </c>
      <c r="D15" s="222" t="s">
        <v>740</v>
      </c>
    </row>
    <row r="16" spans="1:4">
      <c r="A16" s="203">
        <v>1</v>
      </c>
      <c r="B16" s="207"/>
      <c r="C16" s="208"/>
      <c r="D16" s="210"/>
    </row>
    <row r="17" spans="1:4">
      <c r="A17" s="203">
        <f>A16+1</f>
        <v>2</v>
      </c>
      <c r="B17" s="207"/>
      <c r="C17" s="208"/>
      <c r="D17" s="210"/>
    </row>
    <row r="18" spans="1:4">
      <c r="A18" s="203">
        <f t="shared" ref="A18:A25" si="1">A17+1</f>
        <v>3</v>
      </c>
      <c r="B18" s="207"/>
      <c r="C18" s="208"/>
      <c r="D18" s="210"/>
    </row>
    <row r="19" spans="1:4">
      <c r="A19" s="203">
        <f t="shared" si="1"/>
        <v>4</v>
      </c>
      <c r="B19" s="207"/>
      <c r="C19" s="208"/>
      <c r="D19" s="210"/>
    </row>
    <row r="20" spans="1:4">
      <c r="A20" s="203">
        <f t="shared" si="1"/>
        <v>5</v>
      </c>
      <c r="B20" s="207"/>
      <c r="C20" s="208"/>
      <c r="D20" s="210"/>
    </row>
    <row r="21" spans="1:4">
      <c r="A21" s="203">
        <f t="shared" si="1"/>
        <v>6</v>
      </c>
      <c r="B21" s="207"/>
      <c r="C21" s="208"/>
      <c r="D21" s="210"/>
    </row>
    <row r="22" spans="1:4">
      <c r="A22" s="203">
        <f t="shared" si="1"/>
        <v>7</v>
      </c>
      <c r="B22" s="207"/>
      <c r="C22" s="208"/>
      <c r="D22" s="210"/>
    </row>
    <row r="23" spans="1:4">
      <c r="A23" s="203">
        <f t="shared" si="1"/>
        <v>8</v>
      </c>
      <c r="B23" s="207"/>
      <c r="C23" s="208"/>
      <c r="D23" s="210"/>
    </row>
    <row r="24" spans="1:4">
      <c r="A24" s="203">
        <f t="shared" si="1"/>
        <v>9</v>
      </c>
      <c r="B24" s="207"/>
      <c r="C24" s="208"/>
      <c r="D24" s="210"/>
    </row>
    <row r="25" spans="1:4">
      <c r="A25" s="203">
        <f t="shared" si="1"/>
        <v>10</v>
      </c>
      <c r="B25" s="207"/>
      <c r="C25" s="208"/>
      <c r="D25" s="210"/>
    </row>
    <row r="26" spans="1:4" ht="15" customHeight="1">
      <c r="A26" s="524" t="s">
        <v>675</v>
      </c>
      <c r="B26" s="524"/>
      <c r="C26" s="204">
        <f>SUM(C16:C25)</f>
        <v>0</v>
      </c>
      <c r="D26" s="206">
        <f>SUM(D16:D25)</f>
        <v>0</v>
      </c>
    </row>
    <row r="27" spans="1:4" ht="33.75" customHeight="1">
      <c r="A27" s="291" t="s">
        <v>737</v>
      </c>
      <c r="B27" s="291"/>
      <c r="C27" s="291"/>
      <c r="D27" s="291"/>
    </row>
    <row r="28" spans="1:4" ht="60" customHeight="1">
      <c r="A28" s="222" t="s">
        <v>671</v>
      </c>
      <c r="B28" s="222" t="s">
        <v>658</v>
      </c>
      <c r="C28" s="222" t="s">
        <v>667</v>
      </c>
      <c r="D28" s="222" t="s">
        <v>740</v>
      </c>
    </row>
    <row r="29" spans="1:4">
      <c r="A29" s="203">
        <v>1</v>
      </c>
      <c r="B29" s="207"/>
      <c r="C29" s="208"/>
      <c r="D29" s="210"/>
    </row>
    <row r="30" spans="1:4">
      <c r="A30" s="203">
        <f>A29+1</f>
        <v>2</v>
      </c>
      <c r="B30" s="207"/>
      <c r="C30" s="208"/>
      <c r="D30" s="210"/>
    </row>
    <row r="31" spans="1:4">
      <c r="A31" s="203">
        <f t="shared" ref="A31:A38" si="2">A30+1</f>
        <v>3</v>
      </c>
      <c r="B31" s="207"/>
      <c r="C31" s="208"/>
      <c r="D31" s="210"/>
    </row>
    <row r="32" spans="1:4">
      <c r="A32" s="203">
        <f t="shared" si="2"/>
        <v>4</v>
      </c>
      <c r="B32" s="207"/>
      <c r="C32" s="208"/>
      <c r="D32" s="210"/>
    </row>
    <row r="33" spans="1:4">
      <c r="A33" s="203">
        <f t="shared" si="2"/>
        <v>5</v>
      </c>
      <c r="B33" s="207"/>
      <c r="C33" s="208"/>
      <c r="D33" s="210"/>
    </row>
    <row r="34" spans="1:4">
      <c r="A34" s="203">
        <f t="shared" si="2"/>
        <v>6</v>
      </c>
      <c r="B34" s="207"/>
      <c r="C34" s="208"/>
      <c r="D34" s="210"/>
    </row>
    <row r="35" spans="1:4">
      <c r="A35" s="203">
        <f t="shared" si="2"/>
        <v>7</v>
      </c>
      <c r="B35" s="207"/>
      <c r="C35" s="208"/>
      <c r="D35" s="210"/>
    </row>
    <row r="36" spans="1:4">
      <c r="A36" s="203">
        <f t="shared" si="2"/>
        <v>8</v>
      </c>
      <c r="B36" s="207"/>
      <c r="C36" s="208"/>
      <c r="D36" s="210"/>
    </row>
    <row r="37" spans="1:4">
      <c r="A37" s="203">
        <f t="shared" si="2"/>
        <v>9</v>
      </c>
      <c r="B37" s="207"/>
      <c r="C37" s="208"/>
      <c r="D37" s="210"/>
    </row>
    <row r="38" spans="1:4">
      <c r="A38" s="203">
        <f t="shared" si="2"/>
        <v>10</v>
      </c>
      <c r="B38" s="207"/>
      <c r="C38" s="208"/>
      <c r="D38" s="210"/>
    </row>
    <row r="39" spans="1:4" ht="15" customHeight="1">
      <c r="A39" s="524" t="s">
        <v>675</v>
      </c>
      <c r="B39" s="524"/>
      <c r="C39" s="204">
        <f>SUM(C29:C38)</f>
        <v>0</v>
      </c>
      <c r="D39" s="206">
        <f>SUM(D29:D38)</f>
        <v>0</v>
      </c>
    </row>
    <row r="42" spans="1:4">
      <c r="A42" s="220"/>
      <c r="B42" s="220"/>
      <c r="C42" s="221"/>
      <c r="D42" s="223"/>
    </row>
    <row r="43" spans="1:4">
      <c r="A43" s="221"/>
      <c r="B43" s="221"/>
      <c r="C43" s="221"/>
      <c r="D43" s="221"/>
    </row>
    <row r="44" spans="1:4">
      <c r="A44" s="223"/>
      <c r="B44" s="223"/>
      <c r="C44" s="223"/>
      <c r="D44" s="223"/>
    </row>
    <row r="45" spans="1:4">
      <c r="A45" s="223"/>
      <c r="B45" s="223"/>
      <c r="C45" s="223"/>
      <c r="D45" s="223"/>
    </row>
    <row r="46" spans="1:4">
      <c r="A46" s="223"/>
      <c r="B46" s="223"/>
      <c r="C46" s="223"/>
      <c r="D46" s="223"/>
    </row>
    <row r="47" spans="1:4">
      <c r="A47" s="223"/>
      <c r="B47" s="223"/>
      <c r="C47" s="223"/>
      <c r="D47" s="223"/>
    </row>
    <row r="48" spans="1:4">
      <c r="A48" s="223"/>
      <c r="B48" s="223"/>
      <c r="C48" s="223"/>
      <c r="D48" s="223"/>
    </row>
    <row r="49" spans="1:4">
      <c r="A49" s="223"/>
      <c r="B49" s="223"/>
      <c r="C49" s="223"/>
      <c r="D49" s="223"/>
    </row>
    <row r="50" spans="1:4">
      <c r="A50" s="223"/>
      <c r="B50" s="223"/>
      <c r="C50" s="223"/>
      <c r="D50" s="223"/>
    </row>
    <row r="51" spans="1:4">
      <c r="A51" s="223"/>
      <c r="B51" s="223"/>
      <c r="C51" s="223"/>
      <c r="D51" s="223"/>
    </row>
    <row r="52" spans="1:4">
      <c r="A52" s="223"/>
      <c r="B52" s="223"/>
      <c r="C52" s="223"/>
      <c r="D52" s="223"/>
    </row>
    <row r="53" spans="1:4">
      <c r="A53" s="223"/>
      <c r="B53" s="223"/>
      <c r="C53" s="223"/>
      <c r="D53" s="223"/>
    </row>
    <row r="54" spans="1:4">
      <c r="A54" s="223"/>
      <c r="B54" s="223"/>
      <c r="C54" s="223"/>
      <c r="D54" s="223"/>
    </row>
    <row r="55" spans="1:4">
      <c r="A55" s="223"/>
      <c r="B55" s="223"/>
      <c r="C55" s="223"/>
      <c r="D55" s="223"/>
    </row>
    <row r="56" spans="1:4">
      <c r="A56" s="223"/>
      <c r="B56" s="223"/>
      <c r="C56" s="223"/>
      <c r="D56" s="223"/>
    </row>
    <row r="57" spans="1:4">
      <c r="A57" s="223"/>
      <c r="B57" s="223"/>
      <c r="C57" s="223"/>
      <c r="D57" s="223"/>
    </row>
    <row r="58" spans="1:4">
      <c r="A58" s="223"/>
      <c r="B58" s="223"/>
      <c r="C58" s="223"/>
      <c r="D58" s="223"/>
    </row>
    <row r="59" spans="1:4">
      <c r="A59" s="220"/>
      <c r="B59" s="220"/>
      <c r="C59" s="221"/>
      <c r="D59" s="223"/>
    </row>
    <row r="60" spans="1:4">
      <c r="A60" s="221"/>
      <c r="B60" s="221"/>
      <c r="C60" s="221"/>
      <c r="D60" s="221"/>
    </row>
    <row r="61" spans="1:4">
      <c r="A61" s="223"/>
      <c r="B61" s="223"/>
      <c r="C61" s="223"/>
      <c r="D61" s="223"/>
    </row>
    <row r="62" spans="1:4">
      <c r="A62" s="223"/>
      <c r="B62" s="223"/>
      <c r="C62" s="223"/>
      <c r="D62" s="223"/>
    </row>
    <row r="63" spans="1:4">
      <c r="A63" s="223"/>
      <c r="B63" s="223"/>
      <c r="C63" s="223"/>
      <c r="D63" s="223"/>
    </row>
    <row r="64" spans="1:4">
      <c r="A64" s="223"/>
      <c r="B64" s="223"/>
      <c r="C64" s="223"/>
      <c r="D64" s="223"/>
    </row>
    <row r="76" spans="1:3">
      <c r="A76" s="526"/>
      <c r="B76" s="526"/>
      <c r="C76" s="221"/>
    </row>
  </sheetData>
  <sheetProtection password="E80F" sheet="1" objects="1" scenarios="1" formatCells="0" formatColumns="0" formatRows="0" insertColumns="0" insertRows="0" insertHyperlinks="0" deleteColumns="0" deleteRows="0" sort="0" autoFilter="0" pivotTables="0"/>
  <mergeCells count="7">
    <mergeCell ref="A76:B76"/>
    <mergeCell ref="A1:D1"/>
    <mergeCell ref="A13:B13"/>
    <mergeCell ref="A14:D14"/>
    <mergeCell ref="A26:B26"/>
    <mergeCell ref="A27:D27"/>
    <mergeCell ref="A39:B39"/>
  </mergeCells>
  <printOptions horizontalCentered="1" verticalCentered="1"/>
  <pageMargins left="0.78740157480314965" right="0.39370078740157483" top="0.39370078740157483" bottom="0.39370078740157483" header="0" footer="0"/>
  <pageSetup paperSize="9" orientation="portrait" r:id="rId1"/>
</worksheet>
</file>

<file path=xl/worksheets/sheet23.xml><?xml version="1.0" encoding="utf-8"?>
<worksheet xmlns="http://schemas.openxmlformats.org/spreadsheetml/2006/main" xmlns:r="http://schemas.openxmlformats.org/officeDocument/2006/relationships">
  <sheetPr codeName="Лист25">
    <tabColor rgb="FF00B0F0"/>
  </sheetPr>
  <dimension ref="A1:E82"/>
  <sheetViews>
    <sheetView view="pageBreakPreview" zoomScaleNormal="100" zoomScaleSheetLayoutView="100" workbookViewId="0">
      <selection activeCell="G29" sqref="G29"/>
    </sheetView>
  </sheetViews>
  <sheetFormatPr defaultColWidth="9.109375" defaultRowHeight="14.4"/>
  <cols>
    <col min="1" max="1" width="4.88671875" style="219" customWidth="1"/>
    <col min="2" max="2" width="39.109375" style="219" customWidth="1"/>
    <col min="3" max="3" width="15.44140625" style="219" customWidth="1"/>
    <col min="4" max="4" width="12" style="219" customWidth="1"/>
    <col min="5" max="5" width="15.88671875" style="219" customWidth="1"/>
    <col min="6" max="16384" width="9.109375" style="219"/>
  </cols>
  <sheetData>
    <row r="1" spans="1:5" ht="27" customHeight="1">
      <c r="A1" s="291" t="s">
        <v>743</v>
      </c>
      <c r="B1" s="291"/>
      <c r="C1" s="291"/>
      <c r="D1" s="291"/>
      <c r="E1" s="291"/>
    </row>
    <row r="2" spans="1:5" ht="40.5" customHeight="1">
      <c r="A2" s="222" t="s">
        <v>671</v>
      </c>
      <c r="B2" s="222" t="s">
        <v>658</v>
      </c>
      <c r="C2" s="222" t="s">
        <v>665</v>
      </c>
      <c r="D2" s="222" t="s">
        <v>668</v>
      </c>
      <c r="E2" s="222" t="s">
        <v>744</v>
      </c>
    </row>
    <row r="3" spans="1:5">
      <c r="A3" s="203">
        <v>1</v>
      </c>
      <c r="B3" s="207"/>
      <c r="C3" s="208"/>
      <c r="D3" s="212"/>
      <c r="E3" s="206">
        <f>C3*D3</f>
        <v>0</v>
      </c>
    </row>
    <row r="4" spans="1:5">
      <c r="A4" s="203">
        <f>A3+1</f>
        <v>2</v>
      </c>
      <c r="B4" s="207"/>
      <c r="C4" s="208"/>
      <c r="D4" s="212"/>
      <c r="E4" s="206">
        <f t="shared" ref="E4:E14" si="0">C4*D4</f>
        <v>0</v>
      </c>
    </row>
    <row r="5" spans="1:5">
      <c r="A5" s="203">
        <f t="shared" ref="A5:A14" si="1">A4+1</f>
        <v>3</v>
      </c>
      <c r="B5" s="207"/>
      <c r="C5" s="208"/>
      <c r="D5" s="212"/>
      <c r="E5" s="206">
        <f t="shared" si="0"/>
        <v>0</v>
      </c>
    </row>
    <row r="6" spans="1:5">
      <c r="A6" s="203">
        <f t="shared" si="1"/>
        <v>4</v>
      </c>
      <c r="B6" s="207"/>
      <c r="C6" s="208"/>
      <c r="D6" s="212"/>
      <c r="E6" s="206">
        <f t="shared" si="0"/>
        <v>0</v>
      </c>
    </row>
    <row r="7" spans="1:5">
      <c r="A7" s="203">
        <f t="shared" si="1"/>
        <v>5</v>
      </c>
      <c r="B7" s="207"/>
      <c r="C7" s="208"/>
      <c r="D7" s="212"/>
      <c r="E7" s="206">
        <f t="shared" si="0"/>
        <v>0</v>
      </c>
    </row>
    <row r="8" spans="1:5">
      <c r="A8" s="203">
        <f t="shared" si="1"/>
        <v>6</v>
      </c>
      <c r="B8" s="207"/>
      <c r="C8" s="208"/>
      <c r="D8" s="212"/>
      <c r="E8" s="206">
        <f t="shared" si="0"/>
        <v>0</v>
      </c>
    </row>
    <row r="9" spans="1:5">
      <c r="A9" s="203">
        <f t="shared" si="1"/>
        <v>7</v>
      </c>
      <c r="B9" s="207"/>
      <c r="C9" s="208"/>
      <c r="D9" s="212"/>
      <c r="E9" s="206">
        <f t="shared" si="0"/>
        <v>0</v>
      </c>
    </row>
    <row r="10" spans="1:5">
      <c r="A10" s="203">
        <f t="shared" si="1"/>
        <v>8</v>
      </c>
      <c r="B10" s="207"/>
      <c r="C10" s="208"/>
      <c r="D10" s="212"/>
      <c r="E10" s="206">
        <f t="shared" si="0"/>
        <v>0</v>
      </c>
    </row>
    <row r="11" spans="1:5">
      <c r="A11" s="203">
        <f t="shared" si="1"/>
        <v>9</v>
      </c>
      <c r="B11" s="207"/>
      <c r="C11" s="208"/>
      <c r="D11" s="212"/>
      <c r="E11" s="206">
        <f t="shared" si="0"/>
        <v>0</v>
      </c>
    </row>
    <row r="12" spans="1:5">
      <c r="A12" s="203">
        <f t="shared" si="1"/>
        <v>10</v>
      </c>
      <c r="B12" s="207"/>
      <c r="C12" s="208"/>
      <c r="D12" s="212"/>
      <c r="E12" s="206">
        <f t="shared" si="0"/>
        <v>0</v>
      </c>
    </row>
    <row r="13" spans="1:5">
      <c r="A13" s="203">
        <f t="shared" si="1"/>
        <v>11</v>
      </c>
      <c r="B13" s="207"/>
      <c r="C13" s="208"/>
      <c r="D13" s="212"/>
      <c r="E13" s="206">
        <f t="shared" si="0"/>
        <v>0</v>
      </c>
    </row>
    <row r="14" spans="1:5">
      <c r="A14" s="203">
        <f t="shared" si="1"/>
        <v>12</v>
      </c>
      <c r="B14" s="207"/>
      <c r="C14" s="208"/>
      <c r="D14" s="212"/>
      <c r="E14" s="206">
        <f t="shared" si="0"/>
        <v>0</v>
      </c>
    </row>
    <row r="15" spans="1:5">
      <c r="A15" s="524" t="s">
        <v>675</v>
      </c>
      <c r="B15" s="524"/>
      <c r="C15" s="204">
        <f>SUM(C3:C14)</f>
        <v>0</v>
      </c>
      <c r="D15" s="204" t="s">
        <v>670</v>
      </c>
      <c r="E15" s="206">
        <f>SUM(E3:E14)</f>
        <v>0</v>
      </c>
    </row>
    <row r="16" spans="1:5" ht="27" customHeight="1">
      <c r="A16" s="291" t="s">
        <v>742</v>
      </c>
      <c r="B16" s="291"/>
      <c r="C16" s="291"/>
      <c r="D16" s="291"/>
      <c r="E16" s="291"/>
    </row>
    <row r="17" spans="1:5" ht="40.5" customHeight="1">
      <c r="A17" s="222" t="s">
        <v>671</v>
      </c>
      <c r="B17" s="222" t="s">
        <v>658</v>
      </c>
      <c r="C17" s="222" t="s">
        <v>665</v>
      </c>
      <c r="D17" s="222" t="s">
        <v>668</v>
      </c>
      <c r="E17" s="222" t="s">
        <v>744</v>
      </c>
    </row>
    <row r="18" spans="1:5">
      <c r="A18" s="203">
        <v>1</v>
      </c>
      <c r="B18" s="207"/>
      <c r="C18" s="208"/>
      <c r="D18" s="212"/>
      <c r="E18" s="206">
        <f>C18*D18</f>
        <v>0</v>
      </c>
    </row>
    <row r="19" spans="1:5">
      <c r="A19" s="203">
        <f>A18+1</f>
        <v>2</v>
      </c>
      <c r="B19" s="207"/>
      <c r="C19" s="208"/>
      <c r="D19" s="212"/>
      <c r="E19" s="206">
        <f t="shared" ref="E19:E29" si="2">C19*D19</f>
        <v>0</v>
      </c>
    </row>
    <row r="20" spans="1:5">
      <c r="A20" s="203">
        <f t="shared" ref="A20:A29" si="3">A19+1</f>
        <v>3</v>
      </c>
      <c r="B20" s="207"/>
      <c r="C20" s="208"/>
      <c r="D20" s="212"/>
      <c r="E20" s="206">
        <f t="shared" si="2"/>
        <v>0</v>
      </c>
    </row>
    <row r="21" spans="1:5">
      <c r="A21" s="203">
        <f t="shared" si="3"/>
        <v>4</v>
      </c>
      <c r="B21" s="207"/>
      <c r="C21" s="208"/>
      <c r="D21" s="212"/>
      <c r="E21" s="206">
        <f t="shared" si="2"/>
        <v>0</v>
      </c>
    </row>
    <row r="22" spans="1:5">
      <c r="A22" s="203">
        <f t="shared" si="3"/>
        <v>5</v>
      </c>
      <c r="B22" s="207"/>
      <c r="C22" s="208"/>
      <c r="D22" s="212"/>
      <c r="E22" s="206">
        <f t="shared" si="2"/>
        <v>0</v>
      </c>
    </row>
    <row r="23" spans="1:5">
      <c r="A23" s="203">
        <f t="shared" si="3"/>
        <v>6</v>
      </c>
      <c r="B23" s="207"/>
      <c r="C23" s="208"/>
      <c r="D23" s="212"/>
      <c r="E23" s="206">
        <f t="shared" si="2"/>
        <v>0</v>
      </c>
    </row>
    <row r="24" spans="1:5">
      <c r="A24" s="203">
        <f t="shared" si="3"/>
        <v>7</v>
      </c>
      <c r="B24" s="207"/>
      <c r="C24" s="208"/>
      <c r="D24" s="212"/>
      <c r="E24" s="206">
        <f t="shared" si="2"/>
        <v>0</v>
      </c>
    </row>
    <row r="25" spans="1:5">
      <c r="A25" s="203">
        <f t="shared" si="3"/>
        <v>8</v>
      </c>
      <c r="B25" s="207"/>
      <c r="C25" s="208"/>
      <c r="D25" s="212"/>
      <c r="E25" s="206">
        <f t="shared" si="2"/>
        <v>0</v>
      </c>
    </row>
    <row r="26" spans="1:5">
      <c r="A26" s="203">
        <f t="shared" si="3"/>
        <v>9</v>
      </c>
      <c r="B26" s="207"/>
      <c r="C26" s="208"/>
      <c r="D26" s="212"/>
      <c r="E26" s="206">
        <f t="shared" si="2"/>
        <v>0</v>
      </c>
    </row>
    <row r="27" spans="1:5">
      <c r="A27" s="203">
        <f t="shared" si="3"/>
        <v>10</v>
      </c>
      <c r="B27" s="207"/>
      <c r="C27" s="208"/>
      <c r="D27" s="212"/>
      <c r="E27" s="206">
        <f t="shared" si="2"/>
        <v>0</v>
      </c>
    </row>
    <row r="28" spans="1:5">
      <c r="A28" s="203">
        <f t="shared" si="3"/>
        <v>11</v>
      </c>
      <c r="B28" s="207"/>
      <c r="C28" s="208"/>
      <c r="D28" s="212"/>
      <c r="E28" s="206">
        <f t="shared" si="2"/>
        <v>0</v>
      </c>
    </row>
    <row r="29" spans="1:5">
      <c r="A29" s="203">
        <f t="shared" si="3"/>
        <v>12</v>
      </c>
      <c r="B29" s="207"/>
      <c r="C29" s="208"/>
      <c r="D29" s="212"/>
      <c r="E29" s="206">
        <f t="shared" si="2"/>
        <v>0</v>
      </c>
    </row>
    <row r="30" spans="1:5" ht="15" customHeight="1">
      <c r="A30" s="524" t="s">
        <v>675</v>
      </c>
      <c r="B30" s="524"/>
      <c r="C30" s="204">
        <f>SUM(C18:C29)</f>
        <v>0</v>
      </c>
      <c r="D30" s="204" t="s">
        <v>670</v>
      </c>
      <c r="E30" s="206">
        <f>SUM(E18:E29)</f>
        <v>0</v>
      </c>
    </row>
    <row r="31" spans="1:5" ht="30" customHeight="1">
      <c r="A31" s="291" t="s">
        <v>741</v>
      </c>
      <c r="B31" s="291"/>
      <c r="C31" s="291"/>
      <c r="D31" s="291"/>
      <c r="E31" s="291"/>
    </row>
    <row r="32" spans="1:5" ht="41.25" customHeight="1">
      <c r="A32" s="222" t="s">
        <v>671</v>
      </c>
      <c r="B32" s="222" t="s">
        <v>658</v>
      </c>
      <c r="C32" s="222" t="s">
        <v>665</v>
      </c>
      <c r="D32" s="222" t="s">
        <v>668</v>
      </c>
      <c r="E32" s="222" t="s">
        <v>744</v>
      </c>
    </row>
    <row r="33" spans="1:5">
      <c r="A33" s="203">
        <v>1</v>
      </c>
      <c r="B33" s="207"/>
      <c r="C33" s="208"/>
      <c r="D33" s="212"/>
      <c r="E33" s="206">
        <f>C33*D33</f>
        <v>0</v>
      </c>
    </row>
    <row r="34" spans="1:5">
      <c r="A34" s="203">
        <f>A33+1</f>
        <v>2</v>
      </c>
      <c r="B34" s="207"/>
      <c r="C34" s="208"/>
      <c r="D34" s="212"/>
      <c r="E34" s="206">
        <f t="shared" ref="E34:E44" si="4">C34*D34</f>
        <v>0</v>
      </c>
    </row>
    <row r="35" spans="1:5">
      <c r="A35" s="203">
        <f t="shared" ref="A35:A44" si="5">A34+1</f>
        <v>3</v>
      </c>
      <c r="B35" s="207"/>
      <c r="C35" s="208"/>
      <c r="D35" s="212"/>
      <c r="E35" s="206">
        <f t="shared" si="4"/>
        <v>0</v>
      </c>
    </row>
    <row r="36" spans="1:5">
      <c r="A36" s="203">
        <f t="shared" si="5"/>
        <v>4</v>
      </c>
      <c r="B36" s="207"/>
      <c r="C36" s="208"/>
      <c r="D36" s="212"/>
      <c r="E36" s="206">
        <f t="shared" si="4"/>
        <v>0</v>
      </c>
    </row>
    <row r="37" spans="1:5">
      <c r="A37" s="203">
        <f t="shared" si="5"/>
        <v>5</v>
      </c>
      <c r="B37" s="207"/>
      <c r="C37" s="208"/>
      <c r="D37" s="212"/>
      <c r="E37" s="206">
        <f t="shared" si="4"/>
        <v>0</v>
      </c>
    </row>
    <row r="38" spans="1:5">
      <c r="A38" s="203">
        <f t="shared" si="5"/>
        <v>6</v>
      </c>
      <c r="B38" s="207"/>
      <c r="C38" s="208"/>
      <c r="D38" s="212"/>
      <c r="E38" s="206">
        <f t="shared" si="4"/>
        <v>0</v>
      </c>
    </row>
    <row r="39" spans="1:5">
      <c r="A39" s="203">
        <f t="shared" si="5"/>
        <v>7</v>
      </c>
      <c r="B39" s="207"/>
      <c r="C39" s="208"/>
      <c r="D39" s="212"/>
      <c r="E39" s="206">
        <f t="shared" si="4"/>
        <v>0</v>
      </c>
    </row>
    <row r="40" spans="1:5">
      <c r="A40" s="203">
        <f t="shared" si="5"/>
        <v>8</v>
      </c>
      <c r="B40" s="207"/>
      <c r="C40" s="208"/>
      <c r="D40" s="212"/>
      <c r="E40" s="206">
        <f t="shared" si="4"/>
        <v>0</v>
      </c>
    </row>
    <row r="41" spans="1:5">
      <c r="A41" s="203">
        <f t="shared" si="5"/>
        <v>9</v>
      </c>
      <c r="B41" s="207"/>
      <c r="C41" s="208"/>
      <c r="D41" s="212"/>
      <c r="E41" s="206">
        <f t="shared" si="4"/>
        <v>0</v>
      </c>
    </row>
    <row r="42" spans="1:5">
      <c r="A42" s="203">
        <f t="shared" si="5"/>
        <v>10</v>
      </c>
      <c r="B42" s="207"/>
      <c r="C42" s="208"/>
      <c r="D42" s="212"/>
      <c r="E42" s="206">
        <f t="shared" si="4"/>
        <v>0</v>
      </c>
    </row>
    <row r="43" spans="1:5">
      <c r="A43" s="203">
        <f t="shared" si="5"/>
        <v>11</v>
      </c>
      <c r="B43" s="207"/>
      <c r="C43" s="208"/>
      <c r="D43" s="212"/>
      <c r="E43" s="206">
        <f t="shared" si="4"/>
        <v>0</v>
      </c>
    </row>
    <row r="44" spans="1:5">
      <c r="A44" s="203">
        <f t="shared" si="5"/>
        <v>12</v>
      </c>
      <c r="B44" s="207"/>
      <c r="C44" s="208"/>
      <c r="D44" s="212"/>
      <c r="E44" s="206">
        <f t="shared" si="4"/>
        <v>0</v>
      </c>
    </row>
    <row r="45" spans="1:5" ht="15" customHeight="1">
      <c r="A45" s="524" t="s">
        <v>675</v>
      </c>
      <c r="B45" s="524"/>
      <c r="C45" s="204">
        <f>SUM(C33:C44)</f>
        <v>0</v>
      </c>
      <c r="D45" s="204" t="s">
        <v>670</v>
      </c>
      <c r="E45" s="206">
        <f>SUM(E33:E44)</f>
        <v>0</v>
      </c>
    </row>
    <row r="48" spans="1:5">
      <c r="A48" s="220"/>
      <c r="B48" s="220"/>
      <c r="C48" s="221"/>
      <c r="D48" s="223"/>
      <c r="E48" s="223"/>
    </row>
    <row r="49" spans="1:5">
      <c r="A49" s="221"/>
      <c r="B49" s="221"/>
      <c r="C49" s="221"/>
      <c r="D49" s="221"/>
      <c r="E49" s="221"/>
    </row>
    <row r="50" spans="1:5">
      <c r="A50" s="223"/>
      <c r="B50" s="223"/>
      <c r="C50" s="223"/>
      <c r="D50" s="223"/>
      <c r="E50" s="223"/>
    </row>
    <row r="51" spans="1:5">
      <c r="A51" s="223"/>
      <c r="B51" s="223"/>
      <c r="C51" s="223"/>
      <c r="D51" s="223"/>
      <c r="E51" s="223"/>
    </row>
    <row r="52" spans="1:5">
      <c r="A52" s="223"/>
      <c r="B52" s="223"/>
      <c r="C52" s="223"/>
      <c r="D52" s="223"/>
      <c r="E52" s="223"/>
    </row>
    <row r="53" spans="1:5">
      <c r="A53" s="223"/>
      <c r="B53" s="223"/>
      <c r="C53" s="223"/>
      <c r="D53" s="223"/>
      <c r="E53" s="223"/>
    </row>
    <row r="54" spans="1:5">
      <c r="A54" s="223"/>
      <c r="B54" s="223"/>
      <c r="C54" s="223"/>
      <c r="D54" s="223"/>
      <c r="E54" s="223"/>
    </row>
    <row r="55" spans="1:5">
      <c r="A55" s="223"/>
      <c r="B55" s="223"/>
      <c r="C55" s="223"/>
      <c r="D55" s="223"/>
      <c r="E55" s="223"/>
    </row>
    <row r="56" spans="1:5">
      <c r="A56" s="223"/>
      <c r="B56" s="223"/>
      <c r="C56" s="223"/>
      <c r="D56" s="223"/>
      <c r="E56" s="223"/>
    </row>
    <row r="57" spans="1:5">
      <c r="A57" s="223"/>
      <c r="B57" s="223"/>
      <c r="C57" s="223"/>
      <c r="D57" s="223"/>
      <c r="E57" s="223"/>
    </row>
    <row r="58" spans="1:5">
      <c r="A58" s="223"/>
      <c r="B58" s="223"/>
      <c r="C58" s="223"/>
      <c r="D58" s="223"/>
      <c r="E58" s="223"/>
    </row>
    <row r="59" spans="1:5">
      <c r="A59" s="223"/>
      <c r="B59" s="223"/>
      <c r="C59" s="223"/>
      <c r="D59" s="223"/>
      <c r="E59" s="223"/>
    </row>
    <row r="60" spans="1:5">
      <c r="A60" s="223"/>
      <c r="B60" s="223"/>
      <c r="C60" s="223"/>
      <c r="D60" s="223"/>
      <c r="E60" s="223"/>
    </row>
    <row r="61" spans="1:5">
      <c r="A61" s="223"/>
      <c r="B61" s="223"/>
      <c r="C61" s="223"/>
      <c r="D61" s="223"/>
      <c r="E61" s="223"/>
    </row>
    <row r="62" spans="1:5">
      <c r="A62" s="223"/>
      <c r="B62" s="223"/>
      <c r="C62" s="223"/>
      <c r="D62" s="223"/>
      <c r="E62" s="223"/>
    </row>
    <row r="63" spans="1:5">
      <c r="A63" s="223"/>
      <c r="B63" s="223"/>
      <c r="C63" s="223"/>
      <c r="D63" s="223"/>
      <c r="E63" s="223"/>
    </row>
    <row r="64" spans="1:5">
      <c r="A64" s="223"/>
      <c r="B64" s="223"/>
      <c r="C64" s="223"/>
      <c r="D64" s="223"/>
      <c r="E64" s="223"/>
    </row>
    <row r="65" spans="1:5">
      <c r="A65" s="220"/>
      <c r="B65" s="220"/>
      <c r="C65" s="221"/>
      <c r="D65" s="223"/>
      <c r="E65" s="223"/>
    </row>
    <row r="66" spans="1:5">
      <c r="A66" s="221"/>
      <c r="B66" s="221"/>
      <c r="C66" s="221"/>
      <c r="D66" s="221"/>
      <c r="E66" s="221"/>
    </row>
    <row r="67" spans="1:5">
      <c r="A67" s="223"/>
      <c r="B67" s="223"/>
      <c r="C67" s="223"/>
      <c r="D67" s="223"/>
      <c r="E67" s="223"/>
    </row>
    <row r="68" spans="1:5">
      <c r="A68" s="223"/>
      <c r="B68" s="223"/>
      <c r="C68" s="223"/>
      <c r="D68" s="223"/>
      <c r="E68" s="223"/>
    </row>
    <row r="69" spans="1:5">
      <c r="A69" s="223"/>
      <c r="B69" s="223"/>
      <c r="C69" s="223"/>
      <c r="D69" s="223"/>
      <c r="E69" s="223"/>
    </row>
    <row r="70" spans="1:5">
      <c r="A70" s="223"/>
      <c r="B70" s="223"/>
      <c r="C70" s="223"/>
      <c r="D70" s="223"/>
      <c r="E70" s="223"/>
    </row>
    <row r="82" spans="1:3">
      <c r="A82" s="526"/>
      <c r="B82" s="526"/>
      <c r="C82" s="221"/>
    </row>
  </sheetData>
  <sheetProtection password="E80F" sheet="1" objects="1" scenarios="1" formatCells="0" formatColumns="0" formatRows="0" insertColumns="0" insertRows="0" insertHyperlinks="0" deleteColumns="0" deleteRows="0" sort="0" autoFilter="0" pivotTables="0"/>
  <mergeCells count="7">
    <mergeCell ref="A82:B82"/>
    <mergeCell ref="A1:E1"/>
    <mergeCell ref="A15:B15"/>
    <mergeCell ref="A16:E16"/>
    <mergeCell ref="A30:B30"/>
    <mergeCell ref="A31:E31"/>
    <mergeCell ref="A45:B45"/>
  </mergeCells>
  <printOptions horizontalCentered="1" verticalCentered="1"/>
  <pageMargins left="0.78740157480314965" right="0.39370078740157483" top="0.39370078740157483" bottom="0.39370078740157483" header="0" footer="0"/>
  <pageSetup paperSize="9" orientation="portrait" r:id="rId1"/>
</worksheet>
</file>

<file path=xl/worksheets/sheet24.xml><?xml version="1.0" encoding="utf-8"?>
<worksheet xmlns="http://schemas.openxmlformats.org/spreadsheetml/2006/main" xmlns:r="http://schemas.openxmlformats.org/officeDocument/2006/relationships">
  <sheetPr codeName="Лист7">
    <tabColor rgb="FFFF0000"/>
  </sheetPr>
  <dimension ref="A1:S66"/>
  <sheetViews>
    <sheetView topLeftCell="D8" zoomScaleNormal="100" workbookViewId="0">
      <selection activeCell="Q37" sqref="Q37"/>
    </sheetView>
  </sheetViews>
  <sheetFormatPr defaultRowHeight="14.4"/>
  <cols>
    <col min="1" max="1" width="16.33203125" bestFit="1" customWidth="1"/>
    <col min="2" max="2" width="16.33203125" style="4" customWidth="1"/>
    <col min="3" max="3" width="16.33203125" bestFit="1" customWidth="1"/>
    <col min="4" max="4" width="9" bestFit="1" customWidth="1"/>
    <col min="5" max="5" width="11" style="4" bestFit="1" customWidth="1"/>
    <col min="6" max="6" width="10" style="4" bestFit="1" customWidth="1"/>
    <col min="7" max="7" width="34" style="4" customWidth="1"/>
    <col min="8" max="10" width="9.109375" style="4"/>
    <col min="11" max="11" width="4.5546875" style="4" customWidth="1"/>
    <col min="12" max="12" width="4.44140625" style="4" customWidth="1"/>
    <col min="13" max="13" width="18.44140625" customWidth="1"/>
  </cols>
  <sheetData>
    <row r="1" spans="1:19">
      <c r="E1" s="4" t="s">
        <v>817</v>
      </c>
      <c r="G1" s="4" t="s">
        <v>818</v>
      </c>
      <c r="H1" s="4" t="s">
        <v>335</v>
      </c>
      <c r="I1" s="4" t="s">
        <v>819</v>
      </c>
    </row>
    <row r="2" spans="1:19">
      <c r="E2" s="4" t="s">
        <v>242</v>
      </c>
      <c r="G2" s="4" t="s">
        <v>237</v>
      </c>
      <c r="H2" s="4" t="s">
        <v>243</v>
      </c>
      <c r="I2" s="4" t="s">
        <v>245</v>
      </c>
    </row>
    <row r="3" spans="1:19">
      <c r="E3" s="4" t="s">
        <v>241</v>
      </c>
      <c r="G3" s="4" t="s">
        <v>239</v>
      </c>
      <c r="H3" s="4" t="s">
        <v>622</v>
      </c>
      <c r="I3" s="4" t="s">
        <v>244</v>
      </c>
    </row>
    <row r="4" spans="1:19">
      <c r="A4" t="s">
        <v>290</v>
      </c>
      <c r="B4" s="4" t="s">
        <v>536</v>
      </c>
      <c r="C4" t="s">
        <v>424</v>
      </c>
    </row>
    <row r="5" spans="1:19">
      <c r="A5" t="s">
        <v>272</v>
      </c>
      <c r="B5" s="4" t="s">
        <v>545</v>
      </c>
      <c r="C5" s="4" t="s">
        <v>234</v>
      </c>
      <c r="F5" s="5"/>
      <c r="G5" s="5"/>
      <c r="H5" s="5"/>
    </row>
    <row r="6" spans="1:19">
      <c r="A6" t="s">
        <v>287</v>
      </c>
      <c r="B6" s="4" t="s">
        <v>537</v>
      </c>
      <c r="C6" s="4" t="s">
        <v>233</v>
      </c>
      <c r="F6" s="5"/>
      <c r="G6" s="5"/>
      <c r="H6" s="5"/>
    </row>
    <row r="7" spans="1:19">
      <c r="A7" t="s">
        <v>288</v>
      </c>
      <c r="B7" s="4" t="s">
        <v>538</v>
      </c>
      <c r="F7" s="5"/>
      <c r="G7" s="5"/>
      <c r="H7" s="5"/>
    </row>
    <row r="8" spans="1:19">
      <c r="A8" t="s">
        <v>289</v>
      </c>
      <c r="B8" s="4" t="s">
        <v>539</v>
      </c>
      <c r="F8" s="5"/>
      <c r="G8" s="5"/>
      <c r="H8" s="5"/>
    </row>
    <row r="9" spans="1:19">
      <c r="A9" t="s">
        <v>271</v>
      </c>
      <c r="B9" s="4" t="s">
        <v>547</v>
      </c>
      <c r="F9" s="5"/>
      <c r="G9" s="5"/>
      <c r="H9" s="5"/>
    </row>
    <row r="10" spans="1:19">
      <c r="A10" t="s">
        <v>270</v>
      </c>
      <c r="B10" s="4" t="s">
        <v>539</v>
      </c>
      <c r="F10" s="5"/>
      <c r="G10" s="5"/>
      <c r="H10" s="5"/>
    </row>
    <row r="11" spans="1:19">
      <c r="A11" t="s">
        <v>268</v>
      </c>
      <c r="B11" s="4" t="s">
        <v>543</v>
      </c>
      <c r="F11" s="5"/>
      <c r="G11" s="5"/>
      <c r="H11" s="5"/>
    </row>
    <row r="12" spans="1:19">
      <c r="A12" t="s">
        <v>269</v>
      </c>
      <c r="B12" s="4" t="s">
        <v>543</v>
      </c>
      <c r="F12" s="5"/>
      <c r="G12" s="5"/>
      <c r="H12" s="5"/>
    </row>
    <row r="13" spans="1:19">
      <c r="A13" t="s">
        <v>273</v>
      </c>
      <c r="B13" s="4" t="s">
        <v>546</v>
      </c>
      <c r="F13" s="5"/>
      <c r="G13" s="5"/>
      <c r="H13" s="5"/>
    </row>
    <row r="14" spans="1:19">
      <c r="A14" t="s">
        <v>620</v>
      </c>
      <c r="B14" s="4" t="s">
        <v>543</v>
      </c>
      <c r="F14" s="5"/>
      <c r="G14" s="5"/>
      <c r="H14" s="5"/>
    </row>
    <row r="15" spans="1:19">
      <c r="A15" t="s">
        <v>621</v>
      </c>
      <c r="B15" s="4" t="s">
        <v>544</v>
      </c>
      <c r="C15" t="s">
        <v>267</v>
      </c>
      <c r="D15" t="s">
        <v>40</v>
      </c>
      <c r="E15" s="4" t="s">
        <v>48</v>
      </c>
      <c r="F15" s="4" t="s">
        <v>49</v>
      </c>
      <c r="G15" s="4" t="s">
        <v>82</v>
      </c>
      <c r="H15" s="4" t="s">
        <v>83</v>
      </c>
      <c r="I15" s="4" t="s">
        <v>235</v>
      </c>
      <c r="J15" s="4" t="s">
        <v>182</v>
      </c>
      <c r="K15" s="4" t="s">
        <v>232</v>
      </c>
      <c r="L15" s="4" t="s">
        <v>238</v>
      </c>
      <c r="P15" t="s">
        <v>328</v>
      </c>
      <c r="Q15" t="s">
        <v>329</v>
      </c>
      <c r="R15" t="s">
        <v>328</v>
      </c>
      <c r="S15" t="s">
        <v>332</v>
      </c>
    </row>
    <row r="16" spans="1:19">
      <c r="C16" t="s">
        <v>287</v>
      </c>
      <c r="D16">
        <v>22320152</v>
      </c>
      <c r="E16" s="4">
        <v>5239006466</v>
      </c>
      <c r="F16" s="4">
        <v>523901001</v>
      </c>
      <c r="G16" s="4" t="s">
        <v>84</v>
      </c>
      <c r="H16" s="4" t="s">
        <v>85</v>
      </c>
      <c r="I16" s="4">
        <v>14</v>
      </c>
      <c r="J16" s="4" t="s">
        <v>184</v>
      </c>
      <c r="K16" s="4" t="s">
        <v>233</v>
      </c>
      <c r="L16" s="4" t="s">
        <v>237</v>
      </c>
      <c r="M16" t="str">
        <f>IF(L16="057",$E$1,IF(L16="074",$E$2,$E$3))</f>
        <v>Отдел образования администрации городского округа город Шахунья Нижегородской области</v>
      </c>
      <c r="N16" t="str">
        <f>IF(L16="057",$H$1,IF(L16="074",$H$2,$H$3))</f>
        <v>Начальник отдела</v>
      </c>
      <c r="O16" t="str">
        <f>IF(L16="057",$I$1,IF(L16="074",$I$2,$I$3))</f>
        <v>Р. П. Мухаматчин</v>
      </c>
      <c r="P16" t="s">
        <v>330</v>
      </c>
      <c r="Q16" t="s">
        <v>331</v>
      </c>
      <c r="R16" t="s">
        <v>333</v>
      </c>
      <c r="S16" t="s">
        <v>334</v>
      </c>
    </row>
    <row r="17" spans="3:19">
      <c r="C17" t="s">
        <v>621</v>
      </c>
      <c r="D17">
        <v>22320477</v>
      </c>
      <c r="E17" s="4">
        <v>5239009749</v>
      </c>
      <c r="F17" s="4">
        <v>523901001</v>
      </c>
      <c r="G17" s="4" t="s">
        <v>86</v>
      </c>
      <c r="H17" s="4" t="s">
        <v>87</v>
      </c>
      <c r="J17" s="4" t="s">
        <v>185</v>
      </c>
      <c r="K17" s="4" t="s">
        <v>234</v>
      </c>
      <c r="L17" s="4" t="s">
        <v>239</v>
      </c>
      <c r="M17" t="str">
        <f t="shared" ref="M17:M66" si="0">IF(L17="057",$E$1,IF(L17="074",$E$2,$E$3))</f>
        <v>Администрация городского округа город Шахунья Нижегородской области</v>
      </c>
      <c r="N17" t="str">
        <f t="shared" ref="N17:N66" si="1">IF(L17="057",$H$1,IF(L17="074",$H$2,$H$3))</f>
        <v>Глава местного самоуправления городского округа город Шахунья</v>
      </c>
      <c r="O17" t="str">
        <f t="shared" ref="O17:O66" si="2">IF(L17="057",$I$1,IF(L17="074",$I$2,$I$3))</f>
        <v>Р. В. Кошелев</v>
      </c>
      <c r="P17" t="s">
        <v>335</v>
      </c>
      <c r="Q17" t="s">
        <v>336</v>
      </c>
      <c r="R17" t="s">
        <v>333</v>
      </c>
      <c r="S17" t="s">
        <v>337</v>
      </c>
    </row>
    <row r="18" spans="3:19">
      <c r="C18" t="s">
        <v>287</v>
      </c>
      <c r="D18">
        <v>22320164</v>
      </c>
      <c r="E18" s="4">
        <v>5239006441</v>
      </c>
      <c r="F18" s="4">
        <v>523901001</v>
      </c>
      <c r="G18" s="4" t="s">
        <v>88</v>
      </c>
      <c r="H18" s="4" t="s">
        <v>89</v>
      </c>
      <c r="I18" s="4">
        <v>50336834</v>
      </c>
      <c r="J18" s="4" t="s">
        <v>186</v>
      </c>
      <c r="K18" s="4" t="s">
        <v>233</v>
      </c>
      <c r="L18" s="4" t="s">
        <v>237</v>
      </c>
      <c r="M18" t="str">
        <f t="shared" si="0"/>
        <v>Отдел образования администрации городского округа город Шахунья Нижегородской области</v>
      </c>
      <c r="N18" t="str">
        <f t="shared" si="1"/>
        <v>Начальник отдела</v>
      </c>
      <c r="O18" t="str">
        <f t="shared" si="2"/>
        <v>Р. П. Мухаматчин</v>
      </c>
      <c r="P18" t="s">
        <v>330</v>
      </c>
      <c r="Q18" t="s">
        <v>338</v>
      </c>
      <c r="R18" t="s">
        <v>333</v>
      </c>
      <c r="S18" t="s">
        <v>334</v>
      </c>
    </row>
    <row r="19" spans="3:19">
      <c r="C19" t="s">
        <v>287</v>
      </c>
      <c r="D19">
        <v>22320165</v>
      </c>
      <c r="E19" s="4">
        <v>5239006473</v>
      </c>
      <c r="F19" s="4">
        <v>523901001</v>
      </c>
      <c r="G19" s="4" t="s">
        <v>90</v>
      </c>
      <c r="H19" s="4" t="s">
        <v>91</v>
      </c>
      <c r="I19" s="4">
        <v>47055014</v>
      </c>
      <c r="J19" s="4" t="s">
        <v>187</v>
      </c>
      <c r="K19" s="4" t="s">
        <v>233</v>
      </c>
      <c r="L19" s="4" t="s">
        <v>237</v>
      </c>
      <c r="M19" t="str">
        <f t="shared" si="0"/>
        <v>Отдел образования администрации городского округа город Шахунья Нижегородской области</v>
      </c>
      <c r="N19" t="str">
        <f t="shared" si="1"/>
        <v>Начальник отдела</v>
      </c>
      <c r="O19" t="str">
        <f t="shared" si="2"/>
        <v>Р. П. Мухаматчин</v>
      </c>
      <c r="P19" t="s">
        <v>330</v>
      </c>
      <c r="Q19" t="s">
        <v>339</v>
      </c>
      <c r="R19" t="s">
        <v>333</v>
      </c>
      <c r="S19" t="s">
        <v>334</v>
      </c>
    </row>
    <row r="20" spans="3:19">
      <c r="C20" t="s">
        <v>287</v>
      </c>
      <c r="D20">
        <v>22320176</v>
      </c>
      <c r="E20" s="4">
        <v>5239006480</v>
      </c>
      <c r="F20" s="4">
        <v>523901001</v>
      </c>
      <c r="G20" s="4" t="s">
        <v>92</v>
      </c>
      <c r="H20" s="4" t="s">
        <v>93</v>
      </c>
      <c r="I20" s="4">
        <v>14</v>
      </c>
      <c r="J20" s="4" t="s">
        <v>188</v>
      </c>
      <c r="K20" s="4" t="s">
        <v>233</v>
      </c>
      <c r="L20" s="4" t="s">
        <v>237</v>
      </c>
      <c r="M20" t="str">
        <f t="shared" si="0"/>
        <v>Отдел образования администрации городского округа город Шахунья Нижегородской области</v>
      </c>
      <c r="N20" t="str">
        <f t="shared" si="1"/>
        <v>Начальник отдела</v>
      </c>
      <c r="O20" t="str">
        <f t="shared" si="2"/>
        <v>Р. П. Мухаматчин</v>
      </c>
      <c r="P20" t="s">
        <v>330</v>
      </c>
      <c r="Q20" t="s">
        <v>340</v>
      </c>
      <c r="R20" t="s">
        <v>333</v>
      </c>
      <c r="S20" t="s">
        <v>334</v>
      </c>
    </row>
    <row r="21" spans="3:19">
      <c r="C21" t="s">
        <v>287</v>
      </c>
      <c r="D21">
        <v>22320153</v>
      </c>
      <c r="E21" s="4">
        <v>5239005409</v>
      </c>
      <c r="F21" s="4">
        <v>523901001</v>
      </c>
      <c r="G21" s="4" t="s">
        <v>94</v>
      </c>
      <c r="H21" s="4" t="s">
        <v>95</v>
      </c>
      <c r="I21" s="4">
        <v>14</v>
      </c>
      <c r="J21" s="4" t="s">
        <v>189</v>
      </c>
      <c r="K21" s="4" t="s">
        <v>233</v>
      </c>
      <c r="L21" s="4" t="s">
        <v>237</v>
      </c>
      <c r="M21" t="str">
        <f t="shared" si="0"/>
        <v>Отдел образования администрации городского округа город Шахунья Нижегородской области</v>
      </c>
      <c r="N21" t="str">
        <f t="shared" si="1"/>
        <v>Начальник отдела</v>
      </c>
      <c r="O21" t="str">
        <f t="shared" si="2"/>
        <v>Р. П. Мухаматчин</v>
      </c>
      <c r="P21" t="s">
        <v>330</v>
      </c>
      <c r="Q21" t="s">
        <v>341</v>
      </c>
      <c r="R21" t="s">
        <v>333</v>
      </c>
      <c r="S21" t="s">
        <v>334</v>
      </c>
    </row>
    <row r="22" spans="3:19">
      <c r="C22" t="s">
        <v>287</v>
      </c>
      <c r="D22">
        <v>22320177</v>
      </c>
      <c r="E22" s="4">
        <v>5239006949</v>
      </c>
      <c r="F22" s="4">
        <v>523901001</v>
      </c>
      <c r="G22" s="4" t="s">
        <v>96</v>
      </c>
      <c r="H22" s="4" t="s">
        <v>97</v>
      </c>
      <c r="I22" s="4">
        <v>47055043</v>
      </c>
      <c r="J22" s="4" t="s">
        <v>190</v>
      </c>
      <c r="K22" s="4" t="s">
        <v>233</v>
      </c>
      <c r="L22" s="4" t="s">
        <v>237</v>
      </c>
      <c r="M22" t="str">
        <f t="shared" si="0"/>
        <v>Отдел образования администрации городского округа город Шахунья Нижегородской области</v>
      </c>
      <c r="N22" t="str">
        <f t="shared" si="1"/>
        <v>Начальник отдела</v>
      </c>
      <c r="O22" t="str">
        <f t="shared" si="2"/>
        <v>Р. П. Мухаматчин</v>
      </c>
      <c r="P22" t="s">
        <v>330</v>
      </c>
      <c r="Q22" t="s">
        <v>342</v>
      </c>
      <c r="R22" t="s">
        <v>333</v>
      </c>
      <c r="S22" t="s">
        <v>343</v>
      </c>
    </row>
    <row r="23" spans="3:19">
      <c r="C23" t="s">
        <v>287</v>
      </c>
      <c r="D23">
        <v>22320178</v>
      </c>
      <c r="E23" s="4">
        <v>5239005504</v>
      </c>
      <c r="F23" s="4">
        <v>523901001</v>
      </c>
      <c r="G23" s="4" t="s">
        <v>98</v>
      </c>
      <c r="H23" s="4" t="s">
        <v>99</v>
      </c>
      <c r="J23" s="4" t="s">
        <v>191</v>
      </c>
      <c r="K23" s="4" t="s">
        <v>233</v>
      </c>
      <c r="L23" s="4" t="s">
        <v>237</v>
      </c>
      <c r="M23" t="str">
        <f t="shared" si="0"/>
        <v>Отдел образования администрации городского округа город Шахунья Нижегородской области</v>
      </c>
      <c r="N23" t="str">
        <f t="shared" si="1"/>
        <v>Начальник отдела</v>
      </c>
      <c r="O23" t="str">
        <f t="shared" si="2"/>
        <v>Р. П. Мухаматчин</v>
      </c>
      <c r="P23" t="s">
        <v>330</v>
      </c>
      <c r="Q23" t="s">
        <v>344</v>
      </c>
      <c r="R23" t="s">
        <v>333</v>
      </c>
      <c r="S23" t="s">
        <v>334</v>
      </c>
    </row>
    <row r="24" spans="3:19">
      <c r="C24" t="s">
        <v>288</v>
      </c>
      <c r="D24">
        <v>22320619</v>
      </c>
      <c r="E24" s="4">
        <v>5239006650</v>
      </c>
      <c r="F24" s="4">
        <v>523901001</v>
      </c>
      <c r="G24" s="4" t="s">
        <v>100</v>
      </c>
      <c r="H24" s="4" t="s">
        <v>101</v>
      </c>
      <c r="I24" s="4">
        <v>14</v>
      </c>
      <c r="J24" s="4" t="s">
        <v>192</v>
      </c>
      <c r="K24" s="4" t="s">
        <v>234</v>
      </c>
      <c r="L24" s="4" t="s">
        <v>237</v>
      </c>
      <c r="M24" t="str">
        <f t="shared" si="0"/>
        <v>Отдел образования администрации городского округа город Шахунья Нижегородской области</v>
      </c>
      <c r="N24" t="str">
        <f t="shared" si="1"/>
        <v>Начальник отдела</v>
      </c>
      <c r="O24" t="str">
        <f t="shared" si="2"/>
        <v>Р. П. Мухаматчин</v>
      </c>
      <c r="P24" t="s">
        <v>335</v>
      </c>
      <c r="Q24" t="s">
        <v>345</v>
      </c>
      <c r="R24" t="s">
        <v>333</v>
      </c>
      <c r="S24" t="s">
        <v>346</v>
      </c>
    </row>
    <row r="25" spans="3:19">
      <c r="C25" t="s">
        <v>271</v>
      </c>
      <c r="D25">
        <v>22320304</v>
      </c>
      <c r="E25" s="4">
        <v>5239010920</v>
      </c>
      <c r="F25" s="4">
        <v>523901001</v>
      </c>
      <c r="G25" s="4" t="s">
        <v>102</v>
      </c>
      <c r="H25" s="4" t="s">
        <v>103</v>
      </c>
      <c r="I25" s="4">
        <v>25615435</v>
      </c>
      <c r="J25" s="4" t="s">
        <v>193</v>
      </c>
      <c r="K25" s="4" t="s">
        <v>233</v>
      </c>
      <c r="L25" s="4" t="s">
        <v>239</v>
      </c>
      <c r="M25" t="str">
        <f t="shared" si="0"/>
        <v>Администрация городского округа город Шахунья Нижегородской области</v>
      </c>
      <c r="N25" t="str">
        <f t="shared" si="1"/>
        <v>Глава местного самоуправления городского округа город Шахунья</v>
      </c>
      <c r="O25" t="str">
        <f t="shared" si="2"/>
        <v>Р. В. Кошелев</v>
      </c>
      <c r="P25" t="s">
        <v>335</v>
      </c>
      <c r="Q25" t="s">
        <v>347</v>
      </c>
      <c r="R25" t="s">
        <v>333</v>
      </c>
      <c r="S25" t="s">
        <v>841</v>
      </c>
    </row>
    <row r="26" spans="3:19">
      <c r="C26" t="s">
        <v>272</v>
      </c>
      <c r="D26">
        <v>22320634</v>
      </c>
      <c r="E26" s="4">
        <v>5239011272</v>
      </c>
      <c r="F26" s="4">
        <v>523901001</v>
      </c>
      <c r="G26" s="4" t="s">
        <v>104</v>
      </c>
      <c r="H26" s="4" t="s">
        <v>105</v>
      </c>
      <c r="J26" s="4" t="s">
        <v>194</v>
      </c>
      <c r="K26" s="4" t="s">
        <v>234</v>
      </c>
      <c r="L26" s="4" t="s">
        <v>239</v>
      </c>
      <c r="M26" t="str">
        <f t="shared" si="0"/>
        <v>Администрация городского округа город Шахунья Нижегородской области</v>
      </c>
      <c r="N26" t="str">
        <f t="shared" si="1"/>
        <v>Глава местного самоуправления городского округа город Шахунья</v>
      </c>
      <c r="O26" t="str">
        <f t="shared" si="2"/>
        <v>Р. В. Кошелев</v>
      </c>
      <c r="P26" t="s">
        <v>335</v>
      </c>
      <c r="Q26" t="s">
        <v>348</v>
      </c>
      <c r="R26" t="s">
        <v>349</v>
      </c>
      <c r="S26" t="s">
        <v>350</v>
      </c>
    </row>
    <row r="27" spans="3:19">
      <c r="C27" t="s">
        <v>288</v>
      </c>
      <c r="D27" t="s">
        <v>426</v>
      </c>
      <c r="E27" s="4">
        <v>5239011434</v>
      </c>
      <c r="F27" s="4">
        <v>523901001</v>
      </c>
      <c r="G27" s="4" t="s">
        <v>106</v>
      </c>
      <c r="H27" s="4" t="s">
        <v>107</v>
      </c>
      <c r="I27" s="4">
        <v>47054003</v>
      </c>
      <c r="J27" s="4" t="s">
        <v>195</v>
      </c>
      <c r="K27" s="4" t="s">
        <v>233</v>
      </c>
      <c r="L27" s="4" t="s">
        <v>237</v>
      </c>
      <c r="M27" t="str">
        <f t="shared" si="0"/>
        <v>Отдел образования администрации городского округа город Шахунья Нижегородской области</v>
      </c>
      <c r="N27" t="str">
        <f t="shared" si="1"/>
        <v>Начальник отдела</v>
      </c>
      <c r="O27" t="str">
        <f t="shared" si="2"/>
        <v>Р. П. Мухаматчин</v>
      </c>
      <c r="P27" t="s">
        <v>335</v>
      </c>
      <c r="Q27" t="s">
        <v>351</v>
      </c>
      <c r="R27" t="s">
        <v>333</v>
      </c>
      <c r="S27" t="s">
        <v>334</v>
      </c>
    </row>
    <row r="28" spans="3:19">
      <c r="C28" t="s">
        <v>270</v>
      </c>
      <c r="D28" t="s">
        <v>839</v>
      </c>
      <c r="E28" s="4">
        <v>5239006770</v>
      </c>
      <c r="F28" s="4">
        <v>523901001</v>
      </c>
      <c r="G28" s="4" t="s">
        <v>108</v>
      </c>
      <c r="H28" s="4" t="s">
        <v>109</v>
      </c>
      <c r="I28" s="4">
        <v>14</v>
      </c>
      <c r="J28" s="4" t="s">
        <v>196</v>
      </c>
      <c r="K28" s="4" t="s">
        <v>234</v>
      </c>
      <c r="L28" s="4" t="s">
        <v>818</v>
      </c>
      <c r="M28" t="str">
        <f t="shared" si="0"/>
        <v>Муниципальное казенное учреждение культуры "Центр организационно-методической работы учреждений культуры городского округа город Шахунья Нижегородской области"</v>
      </c>
      <c r="N28" t="str">
        <f t="shared" si="1"/>
        <v>Директор</v>
      </c>
      <c r="O28" t="str">
        <f t="shared" si="2"/>
        <v>А. Г. Кузнецов</v>
      </c>
      <c r="P28" t="s">
        <v>335</v>
      </c>
      <c r="Q28" t="s">
        <v>352</v>
      </c>
      <c r="R28" t="s">
        <v>333</v>
      </c>
      <c r="S28" t="s">
        <v>353</v>
      </c>
    </row>
    <row r="29" spans="3:19">
      <c r="C29" t="s">
        <v>287</v>
      </c>
      <c r="D29">
        <v>22320159</v>
      </c>
      <c r="E29" s="4">
        <v>5239006593</v>
      </c>
      <c r="F29" s="4">
        <v>523901001</v>
      </c>
      <c r="G29" s="4" t="s">
        <v>110</v>
      </c>
      <c r="H29" s="4" t="s">
        <v>111</v>
      </c>
      <c r="I29" s="4">
        <v>14</v>
      </c>
      <c r="J29" s="4" t="s">
        <v>197</v>
      </c>
      <c r="K29" s="4" t="s">
        <v>233</v>
      </c>
      <c r="L29" s="4" t="s">
        <v>237</v>
      </c>
      <c r="M29" t="str">
        <f t="shared" si="0"/>
        <v>Отдел образования администрации городского округа город Шахунья Нижегородской области</v>
      </c>
      <c r="N29" t="str">
        <f t="shared" si="1"/>
        <v>Начальник отдела</v>
      </c>
      <c r="O29" t="str">
        <f t="shared" si="2"/>
        <v>Р. П. Мухаматчин</v>
      </c>
      <c r="P29" t="s">
        <v>330</v>
      </c>
      <c r="Q29" t="s">
        <v>767</v>
      </c>
      <c r="R29" t="s">
        <v>333</v>
      </c>
      <c r="S29" t="s">
        <v>334</v>
      </c>
    </row>
    <row r="30" spans="3:19">
      <c r="C30" t="s">
        <v>287</v>
      </c>
      <c r="D30">
        <v>22320220</v>
      </c>
      <c r="E30" s="4">
        <v>5239006586</v>
      </c>
      <c r="F30" s="4">
        <v>523901001</v>
      </c>
      <c r="G30" s="4" t="s">
        <v>112</v>
      </c>
      <c r="H30" s="4" t="s">
        <v>113</v>
      </c>
      <c r="I30" s="4">
        <v>14</v>
      </c>
      <c r="J30" s="4" t="s">
        <v>198</v>
      </c>
      <c r="K30" s="4" t="s">
        <v>233</v>
      </c>
      <c r="L30" s="4" t="s">
        <v>237</v>
      </c>
      <c r="M30" t="str">
        <f t="shared" si="0"/>
        <v>Отдел образования администрации городского округа город Шахунья Нижегородской области</v>
      </c>
      <c r="N30" t="str">
        <f t="shared" si="1"/>
        <v>Начальник отдела</v>
      </c>
      <c r="O30" t="str">
        <f t="shared" si="2"/>
        <v>Р. П. Мухаматчин</v>
      </c>
      <c r="P30" t="s">
        <v>330</v>
      </c>
      <c r="Q30" t="s">
        <v>354</v>
      </c>
      <c r="R30" t="s">
        <v>333</v>
      </c>
      <c r="S30" t="s">
        <v>334</v>
      </c>
    </row>
    <row r="31" spans="3:19">
      <c r="C31" t="s">
        <v>287</v>
      </c>
      <c r="D31">
        <v>22320211</v>
      </c>
      <c r="E31" s="4">
        <v>5239006603</v>
      </c>
      <c r="F31" s="4">
        <v>523901001</v>
      </c>
      <c r="G31" s="4" t="s">
        <v>114</v>
      </c>
      <c r="H31" s="4" t="s">
        <v>115</v>
      </c>
      <c r="I31" s="4">
        <v>14</v>
      </c>
      <c r="J31" s="4" t="s">
        <v>199</v>
      </c>
      <c r="K31" s="4" t="s">
        <v>233</v>
      </c>
      <c r="L31" s="4" t="s">
        <v>237</v>
      </c>
      <c r="M31" t="str">
        <f t="shared" si="0"/>
        <v>Отдел образования администрации городского округа город Шахунья Нижегородской области</v>
      </c>
      <c r="N31" t="str">
        <f t="shared" si="1"/>
        <v>Начальник отдела</v>
      </c>
      <c r="O31" t="str">
        <f t="shared" si="2"/>
        <v>Р. П. Мухаматчин</v>
      </c>
      <c r="P31" t="s">
        <v>330</v>
      </c>
      <c r="Q31" t="s">
        <v>355</v>
      </c>
      <c r="R31" t="s">
        <v>333</v>
      </c>
      <c r="S31" t="s">
        <v>356</v>
      </c>
    </row>
    <row r="32" spans="3:19">
      <c r="C32" t="s">
        <v>287</v>
      </c>
      <c r="D32">
        <v>22320162</v>
      </c>
      <c r="E32" s="4">
        <v>5239005430</v>
      </c>
      <c r="F32" s="4">
        <v>523901001</v>
      </c>
      <c r="G32" s="4" t="s">
        <v>116</v>
      </c>
      <c r="H32" s="4" t="s">
        <v>117</v>
      </c>
      <c r="I32" s="4">
        <v>14</v>
      </c>
      <c r="J32" s="4" t="s">
        <v>200</v>
      </c>
      <c r="K32" s="4" t="s">
        <v>233</v>
      </c>
      <c r="L32" s="4" t="s">
        <v>237</v>
      </c>
      <c r="M32" t="str">
        <f t="shared" si="0"/>
        <v>Отдел образования администрации городского округа город Шахунья Нижегородской области</v>
      </c>
      <c r="N32" t="str">
        <f t="shared" si="1"/>
        <v>Начальник отдела</v>
      </c>
      <c r="O32" t="str">
        <f t="shared" si="2"/>
        <v>Р. П. Мухаматчин</v>
      </c>
      <c r="P32" t="s">
        <v>330</v>
      </c>
      <c r="Q32" t="s">
        <v>766</v>
      </c>
      <c r="R32" t="s">
        <v>333</v>
      </c>
      <c r="S32" t="s">
        <v>334</v>
      </c>
    </row>
    <row r="33" spans="3:19">
      <c r="C33" t="s">
        <v>287</v>
      </c>
      <c r="D33">
        <v>22320163</v>
      </c>
      <c r="E33" s="4">
        <v>5239005462</v>
      </c>
      <c r="F33" s="4">
        <v>523901001</v>
      </c>
      <c r="G33" s="4" t="s">
        <v>118</v>
      </c>
      <c r="H33" s="4" t="s">
        <v>119</v>
      </c>
      <c r="I33" s="4">
        <v>14</v>
      </c>
      <c r="J33" s="4" t="s">
        <v>201</v>
      </c>
      <c r="K33" s="4" t="s">
        <v>233</v>
      </c>
      <c r="L33" s="4" t="s">
        <v>237</v>
      </c>
      <c r="M33" t="str">
        <f t="shared" si="0"/>
        <v>Отдел образования администрации городского округа город Шахунья Нижегородской области</v>
      </c>
      <c r="N33" t="str">
        <f t="shared" si="1"/>
        <v>Начальник отдела</v>
      </c>
      <c r="O33" t="str">
        <f t="shared" si="2"/>
        <v>Р. П. Мухаматчин</v>
      </c>
      <c r="P33" t="s">
        <v>330</v>
      </c>
      <c r="Q33" t="s">
        <v>358</v>
      </c>
      <c r="R33" t="s">
        <v>333</v>
      </c>
      <c r="S33" t="s">
        <v>359</v>
      </c>
    </row>
    <row r="34" spans="3:19">
      <c r="C34" t="s">
        <v>287</v>
      </c>
      <c r="D34">
        <v>22320155</v>
      </c>
      <c r="E34" s="4">
        <v>5239006184</v>
      </c>
      <c r="F34" s="4">
        <v>523901001</v>
      </c>
      <c r="G34" s="4" t="s">
        <v>120</v>
      </c>
      <c r="H34" s="4" t="s">
        <v>121</v>
      </c>
      <c r="I34" s="4">
        <v>14</v>
      </c>
      <c r="J34" s="4" t="s">
        <v>202</v>
      </c>
      <c r="K34" s="4" t="s">
        <v>233</v>
      </c>
      <c r="L34" s="4" t="s">
        <v>237</v>
      </c>
      <c r="M34" t="str">
        <f t="shared" si="0"/>
        <v>Отдел образования администрации городского округа город Шахунья Нижегородской области</v>
      </c>
      <c r="N34" t="str">
        <f t="shared" si="1"/>
        <v>Начальник отдела</v>
      </c>
      <c r="O34" t="str">
        <f t="shared" si="2"/>
        <v>Р. П. Мухаматчин</v>
      </c>
      <c r="P34" t="s">
        <v>330</v>
      </c>
      <c r="Q34" t="s">
        <v>360</v>
      </c>
      <c r="R34" t="s">
        <v>333</v>
      </c>
      <c r="S34" t="s">
        <v>334</v>
      </c>
    </row>
    <row r="35" spans="3:19">
      <c r="C35" t="s">
        <v>287</v>
      </c>
      <c r="D35">
        <v>22320146</v>
      </c>
      <c r="E35" s="4">
        <v>5239006956</v>
      </c>
      <c r="F35" s="4">
        <v>523901001</v>
      </c>
      <c r="G35" s="4" t="s">
        <v>122</v>
      </c>
      <c r="H35" s="4" t="s">
        <v>123</v>
      </c>
      <c r="I35" s="4">
        <v>14</v>
      </c>
      <c r="J35" s="4" t="s">
        <v>203</v>
      </c>
      <c r="K35" s="4" t="s">
        <v>233</v>
      </c>
      <c r="L35" s="4" t="s">
        <v>237</v>
      </c>
      <c r="M35" t="str">
        <f t="shared" si="0"/>
        <v>Отдел образования администрации городского округа город Шахунья Нижегородской области</v>
      </c>
      <c r="N35" t="str">
        <f t="shared" si="1"/>
        <v>Начальник отдела</v>
      </c>
      <c r="O35" t="str">
        <f t="shared" si="2"/>
        <v>Р. П. Мухаматчин</v>
      </c>
      <c r="P35" t="s">
        <v>330</v>
      </c>
      <c r="Q35" t="s">
        <v>361</v>
      </c>
      <c r="R35" t="s">
        <v>333</v>
      </c>
      <c r="S35" t="s">
        <v>343</v>
      </c>
    </row>
    <row r="36" spans="3:19">
      <c r="C36" t="s">
        <v>287</v>
      </c>
      <c r="D36">
        <v>22320169</v>
      </c>
      <c r="E36" s="4">
        <v>5239006392</v>
      </c>
      <c r="F36" s="4">
        <v>523901001</v>
      </c>
      <c r="G36" s="4" t="s">
        <v>124</v>
      </c>
      <c r="H36" s="4" t="s">
        <v>125</v>
      </c>
      <c r="I36" s="4">
        <v>14</v>
      </c>
      <c r="J36" s="4" t="s">
        <v>204</v>
      </c>
      <c r="K36" s="4" t="s">
        <v>233</v>
      </c>
      <c r="L36" s="4" t="s">
        <v>237</v>
      </c>
      <c r="M36" t="str">
        <f t="shared" si="0"/>
        <v>Отдел образования администрации городского округа город Шахунья Нижегородской области</v>
      </c>
      <c r="N36" t="str">
        <f t="shared" si="1"/>
        <v>Начальник отдела</v>
      </c>
      <c r="O36" t="str">
        <f t="shared" si="2"/>
        <v>Р. П. Мухаматчин</v>
      </c>
      <c r="P36" t="s">
        <v>933</v>
      </c>
      <c r="Q36" t="s">
        <v>934</v>
      </c>
      <c r="R36" t="s">
        <v>333</v>
      </c>
      <c r="S36" t="s">
        <v>362</v>
      </c>
    </row>
    <row r="37" spans="3:19">
      <c r="C37" t="s">
        <v>287</v>
      </c>
      <c r="D37">
        <v>22320156</v>
      </c>
      <c r="E37" s="4">
        <v>5239005494</v>
      </c>
      <c r="F37" s="4">
        <v>523901001</v>
      </c>
      <c r="G37" s="4" t="s">
        <v>126</v>
      </c>
      <c r="H37" s="4" t="s">
        <v>127</v>
      </c>
      <c r="I37" s="4">
        <v>14</v>
      </c>
      <c r="J37" s="4" t="s">
        <v>205</v>
      </c>
      <c r="K37" s="4" t="s">
        <v>233</v>
      </c>
      <c r="L37" s="4" t="s">
        <v>237</v>
      </c>
      <c r="M37" t="str">
        <f t="shared" si="0"/>
        <v>Отдел образования администрации городского округа город Шахунья Нижегородской области</v>
      </c>
      <c r="N37" t="str">
        <f t="shared" si="1"/>
        <v>Начальник отдела</v>
      </c>
      <c r="O37" t="str">
        <f t="shared" si="2"/>
        <v>Р. П. Мухаматчин</v>
      </c>
      <c r="P37" t="s">
        <v>330</v>
      </c>
      <c r="Q37" t="s">
        <v>363</v>
      </c>
      <c r="R37" t="s">
        <v>364</v>
      </c>
      <c r="S37" t="s">
        <v>334</v>
      </c>
    </row>
    <row r="38" spans="3:19">
      <c r="C38" t="s">
        <v>287</v>
      </c>
      <c r="D38">
        <v>22320147</v>
      </c>
      <c r="E38" s="4">
        <v>5239005568</v>
      </c>
      <c r="F38" s="4">
        <v>523901001</v>
      </c>
      <c r="G38" s="4" t="s">
        <v>128</v>
      </c>
      <c r="H38" s="4" t="s">
        <v>129</v>
      </c>
      <c r="I38" s="4">
        <v>14</v>
      </c>
      <c r="J38" s="4" t="s">
        <v>206</v>
      </c>
      <c r="K38" s="4" t="s">
        <v>233</v>
      </c>
      <c r="L38" s="4" t="s">
        <v>237</v>
      </c>
      <c r="M38" t="str">
        <f t="shared" si="0"/>
        <v>Отдел образования администрации городского округа город Шахунья Нижегородской области</v>
      </c>
      <c r="N38" t="str">
        <f t="shared" si="1"/>
        <v>Начальник отдела</v>
      </c>
      <c r="O38" t="str">
        <f t="shared" si="2"/>
        <v>Р. П. Мухаматчин</v>
      </c>
      <c r="P38" t="s">
        <v>330</v>
      </c>
      <c r="Q38" t="s">
        <v>598</v>
      </c>
      <c r="R38" t="s">
        <v>333</v>
      </c>
      <c r="S38" t="s">
        <v>365</v>
      </c>
    </row>
    <row r="39" spans="3:19">
      <c r="C39" t="s">
        <v>287</v>
      </c>
      <c r="D39">
        <v>22320157</v>
      </c>
      <c r="E39" s="4">
        <v>5239006385</v>
      </c>
      <c r="F39" s="4">
        <v>523901001</v>
      </c>
      <c r="G39" s="4" t="s">
        <v>130</v>
      </c>
      <c r="H39" s="4" t="s">
        <v>131</v>
      </c>
      <c r="I39" s="4">
        <v>14</v>
      </c>
      <c r="J39" s="4" t="s">
        <v>207</v>
      </c>
      <c r="K39" s="4" t="s">
        <v>233</v>
      </c>
      <c r="L39" s="4" t="s">
        <v>237</v>
      </c>
      <c r="M39" t="str">
        <f t="shared" si="0"/>
        <v>Отдел образования администрации городского округа город Шахунья Нижегородской области</v>
      </c>
      <c r="N39" t="str">
        <f t="shared" si="1"/>
        <v>Начальник отдела</v>
      </c>
      <c r="O39" t="str">
        <f t="shared" si="2"/>
        <v>Р. П. Мухаматчин</v>
      </c>
      <c r="P39" t="s">
        <v>330</v>
      </c>
      <c r="Q39" t="s">
        <v>366</v>
      </c>
      <c r="R39" t="s">
        <v>333</v>
      </c>
      <c r="S39" t="s">
        <v>334</v>
      </c>
    </row>
    <row r="40" spans="3:19">
      <c r="C40" t="s">
        <v>287</v>
      </c>
      <c r="D40">
        <v>22320158</v>
      </c>
      <c r="E40" s="4">
        <v>5239005913</v>
      </c>
      <c r="F40" s="4">
        <v>523901001</v>
      </c>
      <c r="G40" s="4" t="s">
        <v>132</v>
      </c>
      <c r="H40" s="4" t="s">
        <v>133</v>
      </c>
      <c r="I40" s="4">
        <v>14</v>
      </c>
      <c r="J40" s="4" t="s">
        <v>208</v>
      </c>
      <c r="K40" s="4" t="s">
        <v>233</v>
      </c>
      <c r="L40" s="4" t="s">
        <v>237</v>
      </c>
      <c r="M40" t="str">
        <f t="shared" si="0"/>
        <v>Отдел образования администрации городского округа город Шахунья Нижегородской области</v>
      </c>
      <c r="N40" t="str">
        <f t="shared" si="1"/>
        <v>Начальник отдела</v>
      </c>
      <c r="O40" t="str">
        <f t="shared" si="2"/>
        <v>Р. П. Мухаматчин</v>
      </c>
      <c r="P40" t="s">
        <v>330</v>
      </c>
      <c r="Q40" t="s">
        <v>367</v>
      </c>
      <c r="R40" t="s">
        <v>333</v>
      </c>
      <c r="S40" t="s">
        <v>368</v>
      </c>
    </row>
    <row r="41" spans="3:19">
      <c r="C41" t="s">
        <v>287</v>
      </c>
      <c r="D41">
        <v>22320693</v>
      </c>
      <c r="E41" s="4">
        <v>5239011191</v>
      </c>
      <c r="F41" s="4">
        <v>523901001</v>
      </c>
      <c r="G41" s="4" t="s">
        <v>134</v>
      </c>
      <c r="H41" s="4" t="s">
        <v>135</v>
      </c>
      <c r="J41" s="4" t="s">
        <v>209</v>
      </c>
      <c r="K41" s="4" t="s">
        <v>234</v>
      </c>
      <c r="L41" s="4" t="s">
        <v>237</v>
      </c>
      <c r="M41" t="str">
        <f t="shared" si="0"/>
        <v>Отдел образования администрации городского округа город Шахунья Нижегородской области</v>
      </c>
      <c r="N41" t="str">
        <f t="shared" si="1"/>
        <v>Начальник отдела</v>
      </c>
      <c r="O41" t="str">
        <f t="shared" si="2"/>
        <v>Р. П. Мухаматчин</v>
      </c>
      <c r="P41" t="s">
        <v>330</v>
      </c>
      <c r="Q41" t="s">
        <v>357</v>
      </c>
      <c r="R41" t="s">
        <v>333</v>
      </c>
      <c r="S41" t="s">
        <v>369</v>
      </c>
    </row>
    <row r="42" spans="3:19">
      <c r="C42" t="s">
        <v>268</v>
      </c>
      <c r="D42" t="s">
        <v>829</v>
      </c>
      <c r="E42" s="4">
        <v>5239010906</v>
      </c>
      <c r="F42" s="4">
        <v>523901001</v>
      </c>
      <c r="G42" s="4" t="s">
        <v>136</v>
      </c>
      <c r="H42" s="4" t="s">
        <v>137</v>
      </c>
      <c r="I42" s="4">
        <v>5255070</v>
      </c>
      <c r="J42" s="4" t="s">
        <v>210</v>
      </c>
      <c r="K42" s="4" t="s">
        <v>233</v>
      </c>
      <c r="L42" s="4" t="s">
        <v>818</v>
      </c>
      <c r="M42" t="str">
        <f t="shared" si="0"/>
        <v>Муниципальное казенное учреждение культуры "Центр организационно-методической работы учреждений культуры городского округа город Шахунья Нижегородской области"</v>
      </c>
      <c r="N42" t="str">
        <f t="shared" si="1"/>
        <v>Директор</v>
      </c>
      <c r="O42" t="str">
        <f t="shared" si="2"/>
        <v>А. Г. Кузнецов</v>
      </c>
      <c r="P42" t="s">
        <v>335</v>
      </c>
      <c r="Q42" t="s">
        <v>370</v>
      </c>
      <c r="R42" t="s">
        <v>333</v>
      </c>
      <c r="S42" t="s">
        <v>371</v>
      </c>
    </row>
    <row r="43" spans="3:19">
      <c r="C43" t="s">
        <v>288</v>
      </c>
      <c r="D43">
        <v>22320210</v>
      </c>
      <c r="E43" s="4">
        <v>5239005293</v>
      </c>
      <c r="F43" s="4">
        <v>523901001</v>
      </c>
      <c r="G43" s="4" t="s">
        <v>138</v>
      </c>
      <c r="H43" s="4" t="s">
        <v>139</v>
      </c>
      <c r="I43" s="4">
        <v>14</v>
      </c>
      <c r="J43" s="4" t="s">
        <v>212</v>
      </c>
      <c r="K43" s="4" t="s">
        <v>233</v>
      </c>
      <c r="L43" s="4" t="s">
        <v>237</v>
      </c>
      <c r="M43" t="str">
        <f t="shared" si="0"/>
        <v>Отдел образования администрации городского округа город Шахунья Нижегородской области</v>
      </c>
      <c r="N43" t="str">
        <f t="shared" si="1"/>
        <v>Начальник отдела</v>
      </c>
      <c r="O43" t="str">
        <f t="shared" si="2"/>
        <v>Р. П. Мухаматчин</v>
      </c>
      <c r="P43" t="s">
        <v>335</v>
      </c>
      <c r="Q43" t="s">
        <v>372</v>
      </c>
      <c r="R43" t="s">
        <v>333</v>
      </c>
      <c r="S43" t="s">
        <v>334</v>
      </c>
    </row>
    <row r="44" spans="3:19">
      <c r="C44" t="s">
        <v>288</v>
      </c>
      <c r="D44">
        <v>22320216</v>
      </c>
      <c r="E44" s="4">
        <v>5239006434</v>
      </c>
      <c r="F44" s="4">
        <v>523901001</v>
      </c>
      <c r="G44" s="4" t="s">
        <v>140</v>
      </c>
      <c r="H44" s="4" t="s">
        <v>141</v>
      </c>
      <c r="I44" s="4">
        <v>14</v>
      </c>
      <c r="J44" s="4" t="s">
        <v>213</v>
      </c>
      <c r="K44" s="4" t="s">
        <v>233</v>
      </c>
      <c r="L44" s="4" t="s">
        <v>237</v>
      </c>
      <c r="M44" t="str">
        <f t="shared" si="0"/>
        <v>Отдел образования администрации городского округа город Шахунья Нижегородской области</v>
      </c>
      <c r="N44" t="str">
        <f t="shared" si="1"/>
        <v>Начальник отдела</v>
      </c>
      <c r="O44" t="str">
        <f t="shared" si="2"/>
        <v>Р. П. Мухаматчин</v>
      </c>
      <c r="P44" t="s">
        <v>335</v>
      </c>
      <c r="Q44" t="s">
        <v>373</v>
      </c>
      <c r="R44" t="s">
        <v>333</v>
      </c>
      <c r="S44" t="s">
        <v>334</v>
      </c>
    </row>
    <row r="45" spans="3:19">
      <c r="C45" t="s">
        <v>289</v>
      </c>
      <c r="D45">
        <v>22320197</v>
      </c>
      <c r="E45" s="4">
        <v>5239005455</v>
      </c>
      <c r="F45" s="4">
        <v>523901001</v>
      </c>
      <c r="G45" s="4" t="s">
        <v>142</v>
      </c>
      <c r="H45" s="4" t="s">
        <v>143</v>
      </c>
      <c r="I45" s="4">
        <v>14</v>
      </c>
      <c r="J45" s="4" t="s">
        <v>211</v>
      </c>
      <c r="K45" s="4" t="s">
        <v>233</v>
      </c>
      <c r="L45" s="4" t="s">
        <v>237</v>
      </c>
      <c r="M45" t="str">
        <f t="shared" si="0"/>
        <v>Отдел образования администрации городского округа город Шахунья Нижегородской области</v>
      </c>
      <c r="N45" t="str">
        <f t="shared" si="1"/>
        <v>Начальник отдела</v>
      </c>
      <c r="O45" t="str">
        <f t="shared" si="2"/>
        <v>Р. П. Мухаматчин</v>
      </c>
      <c r="P45" t="s">
        <v>335</v>
      </c>
      <c r="Q45" t="s">
        <v>374</v>
      </c>
      <c r="R45" t="s">
        <v>333</v>
      </c>
      <c r="S45" t="s">
        <v>334</v>
      </c>
    </row>
    <row r="46" spans="3:19">
      <c r="C46" t="s">
        <v>288</v>
      </c>
      <c r="D46">
        <v>22320161</v>
      </c>
      <c r="E46" s="4">
        <v>5239005744</v>
      </c>
      <c r="F46" s="4">
        <v>523901001</v>
      </c>
      <c r="G46" s="4" t="s">
        <v>144</v>
      </c>
      <c r="H46" s="4" t="s">
        <v>145</v>
      </c>
      <c r="J46" s="4" t="s">
        <v>214</v>
      </c>
      <c r="K46" s="4" t="s">
        <v>233</v>
      </c>
      <c r="L46" s="4" t="s">
        <v>237</v>
      </c>
      <c r="M46" t="str">
        <f t="shared" si="0"/>
        <v>Отдел образования администрации городского округа город Шахунья Нижегородской области</v>
      </c>
      <c r="N46" t="str">
        <f t="shared" si="1"/>
        <v>Начальник отдела</v>
      </c>
      <c r="O46" t="str">
        <f t="shared" si="2"/>
        <v>Р. П. Мухаматчин</v>
      </c>
      <c r="P46" t="s">
        <v>746</v>
      </c>
      <c r="Q46" t="s">
        <v>375</v>
      </c>
      <c r="R46" t="s">
        <v>333</v>
      </c>
      <c r="S46" t="s">
        <v>376</v>
      </c>
    </row>
    <row r="47" spans="3:19">
      <c r="C47" t="s">
        <v>288</v>
      </c>
      <c r="D47">
        <v>22320150</v>
      </c>
      <c r="E47" s="4">
        <v>5239006498</v>
      </c>
      <c r="F47" s="4">
        <v>523901001</v>
      </c>
      <c r="G47" s="4" t="s">
        <v>146</v>
      </c>
      <c r="H47" s="4" t="s">
        <v>147</v>
      </c>
      <c r="J47" s="4" t="s">
        <v>215</v>
      </c>
      <c r="K47" s="4" t="s">
        <v>233</v>
      </c>
      <c r="L47" s="4" t="s">
        <v>237</v>
      </c>
      <c r="M47" t="str">
        <f t="shared" si="0"/>
        <v>Отдел образования администрации городского округа город Шахунья Нижегородской области</v>
      </c>
      <c r="N47" t="str">
        <f t="shared" si="1"/>
        <v>Начальник отдела</v>
      </c>
      <c r="O47" t="str">
        <f t="shared" si="2"/>
        <v>Р. П. Мухаматчин</v>
      </c>
      <c r="P47" t="s">
        <v>335</v>
      </c>
      <c r="Q47" t="s">
        <v>580</v>
      </c>
      <c r="R47" t="s">
        <v>333</v>
      </c>
      <c r="S47" t="s">
        <v>334</v>
      </c>
    </row>
    <row r="48" spans="3:19">
      <c r="C48" t="s">
        <v>288</v>
      </c>
      <c r="D48">
        <v>22320149</v>
      </c>
      <c r="E48" s="4">
        <v>5239005367</v>
      </c>
      <c r="F48" s="4">
        <v>523901001</v>
      </c>
      <c r="G48" s="4" t="s">
        <v>148</v>
      </c>
      <c r="H48" s="4" t="s">
        <v>149</v>
      </c>
      <c r="I48" s="4">
        <v>14</v>
      </c>
      <c r="J48" s="4" t="s">
        <v>183</v>
      </c>
      <c r="K48" s="4" t="s">
        <v>233</v>
      </c>
      <c r="L48" s="4" t="s">
        <v>237</v>
      </c>
      <c r="M48" t="str">
        <f t="shared" si="0"/>
        <v>Отдел образования администрации городского округа город Шахунья Нижегородской области</v>
      </c>
      <c r="N48" t="str">
        <f t="shared" si="1"/>
        <v>Начальник отдела</v>
      </c>
      <c r="O48" t="str">
        <f t="shared" si="2"/>
        <v>Р. П. Мухаматчин</v>
      </c>
      <c r="P48" t="s">
        <v>335</v>
      </c>
      <c r="Q48" t="s">
        <v>787</v>
      </c>
      <c r="R48" t="s">
        <v>333</v>
      </c>
      <c r="S48" t="s">
        <v>377</v>
      </c>
    </row>
    <row r="49" spans="3:19">
      <c r="C49" t="s">
        <v>288</v>
      </c>
      <c r="D49">
        <v>22320144</v>
      </c>
      <c r="E49" s="4">
        <v>5239006561</v>
      </c>
      <c r="F49" s="4">
        <v>523901001</v>
      </c>
      <c r="G49" s="4" t="s">
        <v>150</v>
      </c>
      <c r="H49" s="4" t="s">
        <v>151</v>
      </c>
      <c r="I49" s="4">
        <v>14</v>
      </c>
      <c r="J49" s="4" t="s">
        <v>216</v>
      </c>
      <c r="K49" s="4" t="s">
        <v>233</v>
      </c>
      <c r="L49" s="4" t="s">
        <v>237</v>
      </c>
      <c r="M49" t="str">
        <f t="shared" si="0"/>
        <v>Отдел образования администрации городского округа город Шахунья Нижегородской области</v>
      </c>
      <c r="N49" t="str">
        <f t="shared" si="1"/>
        <v>Начальник отдела</v>
      </c>
      <c r="O49" t="str">
        <f t="shared" si="2"/>
        <v>Р. П. Мухаматчин</v>
      </c>
      <c r="P49" t="s">
        <v>335</v>
      </c>
      <c r="Q49" t="s">
        <v>378</v>
      </c>
      <c r="R49" t="s">
        <v>333</v>
      </c>
      <c r="S49" t="s">
        <v>379</v>
      </c>
    </row>
    <row r="50" spans="3:19">
      <c r="C50" t="s">
        <v>289</v>
      </c>
      <c r="D50">
        <v>22320160</v>
      </c>
      <c r="E50" s="4">
        <v>5239001041</v>
      </c>
      <c r="F50" s="4">
        <v>523901001</v>
      </c>
      <c r="G50" s="4" t="s">
        <v>152</v>
      </c>
      <c r="H50" s="4" t="s">
        <v>153</v>
      </c>
      <c r="I50" s="4">
        <v>14</v>
      </c>
      <c r="J50" s="4" t="s">
        <v>190</v>
      </c>
      <c r="K50" s="4" t="s">
        <v>233</v>
      </c>
      <c r="L50" s="4" t="s">
        <v>237</v>
      </c>
      <c r="M50" t="str">
        <f t="shared" si="0"/>
        <v>Отдел образования администрации городского округа город Шахунья Нижегородской области</v>
      </c>
      <c r="N50" t="str">
        <f t="shared" si="1"/>
        <v>Начальник отдела</v>
      </c>
      <c r="O50" t="str">
        <f t="shared" si="2"/>
        <v>Р. П. Мухаматчин</v>
      </c>
      <c r="P50" t="s">
        <v>335</v>
      </c>
      <c r="Q50" t="s">
        <v>380</v>
      </c>
      <c r="R50" t="s">
        <v>333</v>
      </c>
      <c r="S50" t="s">
        <v>381</v>
      </c>
    </row>
    <row r="51" spans="3:19">
      <c r="C51" t="s">
        <v>288</v>
      </c>
      <c r="D51">
        <v>22320171</v>
      </c>
      <c r="E51" s="4">
        <v>5239005381</v>
      </c>
      <c r="F51" s="4">
        <v>523901001</v>
      </c>
      <c r="G51" s="4" t="s">
        <v>154</v>
      </c>
      <c r="H51" s="4" t="s">
        <v>155</v>
      </c>
      <c r="I51" s="4">
        <v>39234851</v>
      </c>
      <c r="J51" s="4" t="s">
        <v>217</v>
      </c>
      <c r="K51" s="4" t="s">
        <v>233</v>
      </c>
      <c r="L51" s="4" t="s">
        <v>237</v>
      </c>
      <c r="M51" t="str">
        <f t="shared" si="0"/>
        <v>Отдел образования администрации городского округа город Шахунья Нижегородской области</v>
      </c>
      <c r="N51" t="str">
        <f t="shared" si="1"/>
        <v>Начальник отдела</v>
      </c>
      <c r="O51" t="str">
        <f t="shared" si="2"/>
        <v>Р. П. Мухаматчин</v>
      </c>
      <c r="P51" t="s">
        <v>335</v>
      </c>
      <c r="Q51" t="s">
        <v>382</v>
      </c>
      <c r="R51" t="s">
        <v>333</v>
      </c>
      <c r="S51" t="s">
        <v>334</v>
      </c>
    </row>
    <row r="52" spans="3:19">
      <c r="C52" t="s">
        <v>288</v>
      </c>
      <c r="D52">
        <v>22320166</v>
      </c>
      <c r="E52" s="4">
        <v>5239005007</v>
      </c>
      <c r="F52" s="4">
        <v>523901001</v>
      </c>
      <c r="G52" s="4" t="s">
        <v>156</v>
      </c>
      <c r="H52" s="4" t="s">
        <v>157</v>
      </c>
      <c r="I52" s="4">
        <v>14</v>
      </c>
      <c r="J52" s="4" t="s">
        <v>218</v>
      </c>
      <c r="K52" s="4" t="s">
        <v>233</v>
      </c>
      <c r="L52" s="4" t="s">
        <v>237</v>
      </c>
      <c r="M52" t="str">
        <f t="shared" si="0"/>
        <v>Отдел образования администрации городского округа город Шахунья Нижегородской области</v>
      </c>
      <c r="N52" t="str">
        <f t="shared" si="1"/>
        <v>Начальник отдела</v>
      </c>
      <c r="O52" t="str">
        <f t="shared" si="2"/>
        <v>Р. П. Мухаматчин</v>
      </c>
      <c r="P52" t="s">
        <v>335</v>
      </c>
      <c r="Q52" t="s">
        <v>550</v>
      </c>
      <c r="R52" t="s">
        <v>333</v>
      </c>
      <c r="S52" t="s">
        <v>383</v>
      </c>
    </row>
    <row r="53" spans="3:19">
      <c r="C53" t="s">
        <v>288</v>
      </c>
      <c r="D53">
        <v>22320167</v>
      </c>
      <c r="E53" s="4">
        <v>5239005374</v>
      </c>
      <c r="F53" s="4">
        <v>523901001</v>
      </c>
      <c r="G53" s="4" t="s">
        <v>158</v>
      </c>
      <c r="H53" s="4" t="s">
        <v>159</v>
      </c>
      <c r="I53" s="4">
        <v>14</v>
      </c>
      <c r="J53" s="4" t="s">
        <v>219</v>
      </c>
      <c r="K53" s="4" t="s">
        <v>233</v>
      </c>
      <c r="L53" s="4" t="s">
        <v>237</v>
      </c>
      <c r="M53" t="str">
        <f t="shared" si="0"/>
        <v>Отдел образования администрации городского округа город Шахунья Нижегородской области</v>
      </c>
      <c r="N53" t="str">
        <f t="shared" si="1"/>
        <v>Начальник отдела</v>
      </c>
      <c r="O53" t="str">
        <f t="shared" si="2"/>
        <v>Р. П. Мухаматчин</v>
      </c>
      <c r="P53" t="s">
        <v>335</v>
      </c>
      <c r="Q53" t="s">
        <v>384</v>
      </c>
      <c r="R53" t="s">
        <v>364</v>
      </c>
      <c r="S53" t="s">
        <v>385</v>
      </c>
    </row>
    <row r="54" spans="3:19">
      <c r="C54" t="s">
        <v>273</v>
      </c>
      <c r="D54">
        <v>22320250</v>
      </c>
      <c r="E54" s="4">
        <v>5239001644</v>
      </c>
      <c r="F54" s="4">
        <v>523901001</v>
      </c>
      <c r="G54" s="4" t="s">
        <v>160</v>
      </c>
      <c r="H54" s="4" t="s">
        <v>161</v>
      </c>
      <c r="I54" s="4">
        <v>2452189</v>
      </c>
      <c r="J54" s="4" t="s">
        <v>220</v>
      </c>
      <c r="K54" s="4" t="s">
        <v>234</v>
      </c>
      <c r="L54" s="4" t="s">
        <v>239</v>
      </c>
      <c r="M54" t="str">
        <f t="shared" si="0"/>
        <v>Администрация городского округа город Шахунья Нижегородской области</v>
      </c>
      <c r="N54" t="str">
        <f t="shared" si="1"/>
        <v>Глава местного самоуправления городского округа город Шахунья</v>
      </c>
      <c r="O54" t="str">
        <f t="shared" si="2"/>
        <v>Р. В. Кошелев</v>
      </c>
      <c r="P54" t="s">
        <v>386</v>
      </c>
      <c r="Q54" t="s">
        <v>387</v>
      </c>
      <c r="R54" t="s">
        <v>333</v>
      </c>
      <c r="S54" t="s">
        <v>388</v>
      </c>
    </row>
    <row r="55" spans="3:19">
      <c r="C55" t="s">
        <v>288</v>
      </c>
      <c r="D55">
        <v>22320215</v>
      </c>
      <c r="E55" s="4">
        <v>5239005543</v>
      </c>
      <c r="F55" s="4">
        <v>523901001</v>
      </c>
      <c r="G55" s="4" t="s">
        <v>162</v>
      </c>
      <c r="H55" s="4" t="s">
        <v>163</v>
      </c>
      <c r="I55" s="4">
        <v>14</v>
      </c>
      <c r="J55" s="4" t="s">
        <v>221</v>
      </c>
      <c r="K55" s="4" t="s">
        <v>233</v>
      </c>
      <c r="L55" s="4" t="s">
        <v>237</v>
      </c>
      <c r="M55" t="str">
        <f t="shared" si="0"/>
        <v>Отдел образования администрации городского округа город Шахунья Нижегородской области</v>
      </c>
      <c r="N55" t="str">
        <f t="shared" si="1"/>
        <v>Начальник отдела</v>
      </c>
      <c r="O55" t="str">
        <f t="shared" si="2"/>
        <v>Р. П. Мухаматчин</v>
      </c>
      <c r="P55" t="s">
        <v>335</v>
      </c>
      <c r="Q55" t="s">
        <v>389</v>
      </c>
      <c r="R55" t="s">
        <v>333</v>
      </c>
      <c r="S55" t="s">
        <v>390</v>
      </c>
    </row>
    <row r="56" spans="3:19">
      <c r="C56" t="s">
        <v>289</v>
      </c>
      <c r="D56">
        <v>22320206</v>
      </c>
      <c r="E56" s="4">
        <v>5239006787</v>
      </c>
      <c r="F56" s="4">
        <v>523901001</v>
      </c>
      <c r="G56" s="4" t="s">
        <v>164</v>
      </c>
      <c r="H56" s="4" t="s">
        <v>165</v>
      </c>
      <c r="I56" s="4">
        <v>14</v>
      </c>
      <c r="J56" s="4" t="s">
        <v>222</v>
      </c>
      <c r="K56" s="4" t="s">
        <v>233</v>
      </c>
      <c r="L56" s="4" t="s">
        <v>237</v>
      </c>
      <c r="M56" t="str">
        <f t="shared" si="0"/>
        <v>Отдел образования администрации городского округа город Шахунья Нижегородской области</v>
      </c>
      <c r="N56" t="str">
        <f t="shared" si="1"/>
        <v>Начальник отдела</v>
      </c>
      <c r="O56" t="str">
        <f t="shared" si="2"/>
        <v>Р. П. Мухаматчин</v>
      </c>
      <c r="P56" t="s">
        <v>335</v>
      </c>
      <c r="Q56" t="s">
        <v>391</v>
      </c>
      <c r="R56" t="s">
        <v>333</v>
      </c>
      <c r="S56" t="s">
        <v>334</v>
      </c>
    </row>
    <row r="57" spans="3:19">
      <c r="C57" t="s">
        <v>620</v>
      </c>
      <c r="D57" t="s">
        <v>830</v>
      </c>
      <c r="E57" s="4">
        <v>5239006811</v>
      </c>
      <c r="F57" s="4">
        <v>523901001</v>
      </c>
      <c r="G57" s="4" t="s">
        <v>166</v>
      </c>
      <c r="H57" s="4" t="s">
        <v>167</v>
      </c>
      <c r="I57" s="4">
        <v>14</v>
      </c>
      <c r="J57" s="4" t="s">
        <v>211</v>
      </c>
      <c r="K57" s="4" t="s">
        <v>233</v>
      </c>
      <c r="L57" s="4" t="s">
        <v>818</v>
      </c>
      <c r="M57" t="str">
        <f t="shared" si="0"/>
        <v>Муниципальное казенное учреждение культуры "Центр организационно-методической работы учреждений культуры городского округа город Шахунья Нижегородской области"</v>
      </c>
      <c r="N57" t="str">
        <f t="shared" si="1"/>
        <v>Директор</v>
      </c>
      <c r="O57" t="str">
        <f t="shared" si="2"/>
        <v>А. Г. Кузнецов</v>
      </c>
      <c r="P57" t="s">
        <v>335</v>
      </c>
      <c r="Q57" t="s">
        <v>392</v>
      </c>
      <c r="R57" t="s">
        <v>333</v>
      </c>
      <c r="S57" t="s">
        <v>599</v>
      </c>
    </row>
    <row r="58" spans="3:19">
      <c r="C58" t="s">
        <v>269</v>
      </c>
      <c r="D58" t="s">
        <v>827</v>
      </c>
      <c r="E58" s="4">
        <v>5239006995</v>
      </c>
      <c r="F58" s="4">
        <v>523901001</v>
      </c>
      <c r="G58" s="4" t="s">
        <v>168</v>
      </c>
      <c r="H58" s="4" t="s">
        <v>169</v>
      </c>
      <c r="I58" s="4">
        <v>14</v>
      </c>
      <c r="J58" s="4" t="s">
        <v>223</v>
      </c>
      <c r="K58" s="4" t="s">
        <v>233</v>
      </c>
      <c r="L58" s="4" t="s">
        <v>818</v>
      </c>
      <c r="M58" t="str">
        <f t="shared" si="0"/>
        <v>Муниципальное казенное учреждение культуры "Центр организационно-методической работы учреждений культуры городского округа город Шахунья Нижегородской области"</v>
      </c>
      <c r="N58" t="str">
        <f t="shared" si="1"/>
        <v>Директор</v>
      </c>
      <c r="O58" t="str">
        <f t="shared" si="2"/>
        <v>А. Г. Кузнецов</v>
      </c>
      <c r="P58" t="s">
        <v>335</v>
      </c>
      <c r="Q58" t="s">
        <v>393</v>
      </c>
      <c r="R58" t="s">
        <v>333</v>
      </c>
      <c r="S58" t="s">
        <v>599</v>
      </c>
    </row>
    <row r="59" spans="3:19">
      <c r="C59" t="s">
        <v>620</v>
      </c>
      <c r="D59" t="s">
        <v>832</v>
      </c>
      <c r="E59" s="4">
        <v>5239007205</v>
      </c>
      <c r="F59" s="4">
        <v>523901001</v>
      </c>
      <c r="G59" s="4" t="s">
        <v>775</v>
      </c>
      <c r="H59" s="4" t="s">
        <v>776</v>
      </c>
      <c r="I59" s="4">
        <v>58271525</v>
      </c>
      <c r="J59" s="4" t="s">
        <v>224</v>
      </c>
      <c r="K59" s="4" t="s">
        <v>233</v>
      </c>
      <c r="L59" s="4" t="s">
        <v>818</v>
      </c>
      <c r="M59" t="str">
        <f t="shared" si="0"/>
        <v>Муниципальное казенное учреждение культуры "Центр организационно-методической работы учреждений культуры городского округа город Шахунья Нижегородской области"</v>
      </c>
      <c r="N59" t="str">
        <f t="shared" si="1"/>
        <v>Директор</v>
      </c>
      <c r="O59" t="str">
        <f t="shared" si="2"/>
        <v>А. Г. Кузнецов</v>
      </c>
      <c r="P59" t="s">
        <v>335</v>
      </c>
      <c r="Q59" t="s">
        <v>394</v>
      </c>
      <c r="R59" t="s">
        <v>333</v>
      </c>
      <c r="S59" t="s">
        <v>599</v>
      </c>
    </row>
    <row r="60" spans="3:19">
      <c r="C60" t="s">
        <v>620</v>
      </c>
      <c r="D60" t="s">
        <v>835</v>
      </c>
      <c r="E60" s="4">
        <v>5239007131</v>
      </c>
      <c r="F60" s="4">
        <v>523901001</v>
      </c>
      <c r="G60" s="4" t="s">
        <v>768</v>
      </c>
      <c r="H60" s="4" t="s">
        <v>769</v>
      </c>
      <c r="I60" s="4">
        <v>58271519</v>
      </c>
      <c r="J60" s="4" t="s">
        <v>225</v>
      </c>
      <c r="K60" s="4" t="s">
        <v>233</v>
      </c>
      <c r="L60" s="4" t="s">
        <v>818</v>
      </c>
      <c r="M60" t="str">
        <f t="shared" si="0"/>
        <v>Муниципальное казенное учреждение культуры "Центр организационно-методической работы учреждений культуры городского округа город Шахунья Нижегородской области"</v>
      </c>
      <c r="N60" t="str">
        <f t="shared" si="1"/>
        <v>Директор</v>
      </c>
      <c r="O60" t="str">
        <f t="shared" si="2"/>
        <v>А. Г. Кузнецов</v>
      </c>
      <c r="P60" t="s">
        <v>335</v>
      </c>
      <c r="Q60" t="s">
        <v>610</v>
      </c>
      <c r="R60" t="s">
        <v>333</v>
      </c>
      <c r="S60" t="s">
        <v>599</v>
      </c>
    </row>
    <row r="61" spans="3:19">
      <c r="C61" t="s">
        <v>270</v>
      </c>
      <c r="D61" t="s">
        <v>828</v>
      </c>
      <c r="E61" s="4">
        <v>5239007011</v>
      </c>
      <c r="F61" s="4">
        <v>523901001</v>
      </c>
      <c r="G61" s="4" t="s">
        <v>170</v>
      </c>
      <c r="H61" s="4" t="s">
        <v>171</v>
      </c>
      <c r="I61" s="4">
        <v>5254432</v>
      </c>
      <c r="J61" s="4" t="s">
        <v>226</v>
      </c>
      <c r="K61" s="4" t="s">
        <v>233</v>
      </c>
      <c r="L61" s="4" t="s">
        <v>818</v>
      </c>
      <c r="M61" t="str">
        <f t="shared" si="0"/>
        <v>Муниципальное казенное учреждение культуры "Центр организационно-методической работы учреждений культуры городского округа город Шахунья Нижегородской области"</v>
      </c>
      <c r="N61" t="str">
        <f t="shared" si="1"/>
        <v>Директор</v>
      </c>
      <c r="O61" t="str">
        <f t="shared" si="2"/>
        <v>А. Г. Кузнецов</v>
      </c>
      <c r="P61" t="s">
        <v>335</v>
      </c>
      <c r="Q61" t="s">
        <v>395</v>
      </c>
      <c r="R61" t="s">
        <v>333</v>
      </c>
      <c r="S61" t="s">
        <v>353</v>
      </c>
    </row>
    <row r="62" spans="3:19">
      <c r="C62" t="s">
        <v>270</v>
      </c>
      <c r="D62" t="s">
        <v>834</v>
      </c>
      <c r="E62" s="4">
        <v>5239006321</v>
      </c>
      <c r="F62" s="4">
        <v>523901001</v>
      </c>
      <c r="G62" s="4" t="s">
        <v>172</v>
      </c>
      <c r="H62" s="4" t="s">
        <v>173</v>
      </c>
      <c r="I62" s="4">
        <v>14</v>
      </c>
      <c r="J62" s="4" t="s">
        <v>227</v>
      </c>
      <c r="K62" s="4" t="s">
        <v>233</v>
      </c>
      <c r="L62" s="4" t="s">
        <v>818</v>
      </c>
      <c r="M62" t="str">
        <f t="shared" si="0"/>
        <v>Муниципальное казенное учреждение культуры "Центр организационно-методической работы учреждений культуры городского округа город Шахунья Нижегородской области"</v>
      </c>
      <c r="N62" t="str">
        <f t="shared" si="1"/>
        <v>Директор</v>
      </c>
      <c r="O62" t="str">
        <f t="shared" si="2"/>
        <v>А. Г. Кузнецов</v>
      </c>
      <c r="P62" t="s">
        <v>335</v>
      </c>
      <c r="Q62" t="s">
        <v>396</v>
      </c>
      <c r="R62" t="s">
        <v>333</v>
      </c>
      <c r="S62" t="s">
        <v>353</v>
      </c>
    </row>
    <row r="63" spans="3:19">
      <c r="C63" t="s">
        <v>269</v>
      </c>
      <c r="D63" t="s">
        <v>833</v>
      </c>
      <c r="E63" s="4">
        <v>5239007195</v>
      </c>
      <c r="F63" s="4">
        <v>523901001</v>
      </c>
      <c r="G63" s="4" t="s">
        <v>174</v>
      </c>
      <c r="H63" s="4" t="s">
        <v>175</v>
      </c>
      <c r="I63" s="4">
        <v>14</v>
      </c>
      <c r="J63" s="4" t="s">
        <v>228</v>
      </c>
      <c r="K63" s="4" t="s">
        <v>233</v>
      </c>
      <c r="L63" s="4" t="s">
        <v>818</v>
      </c>
      <c r="M63" t="str">
        <f t="shared" si="0"/>
        <v>Муниципальное казенное учреждение культуры "Центр организационно-методической работы учреждений культуры городского округа город Шахунья Нижегородской области"</v>
      </c>
      <c r="N63" t="str">
        <f t="shared" si="1"/>
        <v>Директор</v>
      </c>
      <c r="O63" t="str">
        <f t="shared" si="2"/>
        <v>А. Г. Кузнецов</v>
      </c>
      <c r="P63" t="s">
        <v>335</v>
      </c>
      <c r="Q63" t="s">
        <v>397</v>
      </c>
      <c r="R63" t="s">
        <v>333</v>
      </c>
      <c r="S63" t="s">
        <v>599</v>
      </c>
    </row>
    <row r="64" spans="3:19">
      <c r="C64" t="s">
        <v>270</v>
      </c>
      <c r="D64" t="s">
        <v>826</v>
      </c>
      <c r="E64" s="4">
        <v>5239006723</v>
      </c>
      <c r="F64" s="4">
        <v>523901001</v>
      </c>
      <c r="G64" s="4" t="s">
        <v>176</v>
      </c>
      <c r="H64" s="4" t="s">
        <v>177</v>
      </c>
      <c r="I64" s="4">
        <v>5254538</v>
      </c>
      <c r="J64" s="4" t="s">
        <v>229</v>
      </c>
      <c r="K64" s="4" t="s">
        <v>233</v>
      </c>
      <c r="L64" s="4" t="s">
        <v>818</v>
      </c>
      <c r="M64" t="str">
        <f t="shared" si="0"/>
        <v>Муниципальное казенное учреждение культуры "Центр организационно-методической работы учреждений культуры городского округа город Шахунья Нижегородской области"</v>
      </c>
      <c r="N64" t="str">
        <f t="shared" si="1"/>
        <v>Директор</v>
      </c>
      <c r="O64" t="str">
        <f t="shared" si="2"/>
        <v>А. Г. Кузнецов</v>
      </c>
      <c r="P64" t="s">
        <v>335</v>
      </c>
      <c r="Q64" t="s">
        <v>398</v>
      </c>
      <c r="R64" t="s">
        <v>333</v>
      </c>
      <c r="S64" t="s">
        <v>353</v>
      </c>
    </row>
    <row r="65" spans="3:19">
      <c r="C65" t="s">
        <v>270</v>
      </c>
      <c r="D65" t="s">
        <v>831</v>
      </c>
      <c r="E65" s="4">
        <v>5239006280</v>
      </c>
      <c r="F65" s="4">
        <v>523901001</v>
      </c>
      <c r="G65" s="4" t="s">
        <v>178</v>
      </c>
      <c r="H65" s="4" t="s">
        <v>179</v>
      </c>
      <c r="I65" s="4">
        <v>55087132</v>
      </c>
      <c r="J65" s="4" t="s">
        <v>230</v>
      </c>
      <c r="K65" s="4" t="s">
        <v>233</v>
      </c>
      <c r="L65" s="4" t="s">
        <v>818</v>
      </c>
      <c r="M65" t="str">
        <f t="shared" si="0"/>
        <v>Муниципальное казенное учреждение культуры "Центр организационно-методической работы учреждений культуры городского округа город Шахунья Нижегородской области"</v>
      </c>
      <c r="N65" t="str">
        <f t="shared" si="1"/>
        <v>Директор</v>
      </c>
      <c r="O65" t="str">
        <f t="shared" si="2"/>
        <v>А. Г. Кузнецов</v>
      </c>
      <c r="P65" t="s">
        <v>335</v>
      </c>
      <c r="Q65" t="s">
        <v>399</v>
      </c>
      <c r="R65" t="s">
        <v>364</v>
      </c>
      <c r="S65" t="s">
        <v>353</v>
      </c>
    </row>
    <row r="66" spans="3:19">
      <c r="C66" t="s">
        <v>621</v>
      </c>
      <c r="D66">
        <v>22320154</v>
      </c>
      <c r="E66" s="4">
        <v>5239006988</v>
      </c>
      <c r="F66" s="4">
        <v>523901001</v>
      </c>
      <c r="G66" s="4" t="s">
        <v>180</v>
      </c>
      <c r="H66" s="4" t="s">
        <v>181</v>
      </c>
      <c r="I66" s="4">
        <v>14</v>
      </c>
      <c r="J66" s="4" t="s">
        <v>231</v>
      </c>
      <c r="K66" s="4" t="s">
        <v>233</v>
      </c>
      <c r="L66" s="4" t="s">
        <v>239</v>
      </c>
      <c r="M66" t="str">
        <f t="shared" si="0"/>
        <v>Администрация городского округа город Шахунья Нижегородской области</v>
      </c>
      <c r="N66" t="str">
        <f t="shared" si="1"/>
        <v>Глава местного самоуправления городского округа город Шахунья</v>
      </c>
      <c r="O66" t="str">
        <f t="shared" si="2"/>
        <v>Р. В. Кошелев</v>
      </c>
      <c r="P66" t="s">
        <v>335</v>
      </c>
      <c r="Q66" t="s">
        <v>400</v>
      </c>
      <c r="R66" t="s">
        <v>333</v>
      </c>
      <c r="S66" t="s">
        <v>401</v>
      </c>
    </row>
  </sheetData>
  <sheetProtection password="E80F" sheet="1" objects="1" scenarios="1" formatCells="0" formatColumns="0" formatRows="0" insertColumns="0" insertRows="0" insertHyperlinks="0" deleteColumns="0" deleteRows="0" sort="0" autoFilter="0" pivotTables="0"/>
  <dataValidations count="3">
    <dataValidation type="list" allowBlank="1" showInputMessage="1" showErrorMessage="1" sqref="C16:C66">
      <formula1>$A$5:$A$15</formula1>
    </dataValidation>
    <dataValidation type="list" allowBlank="1" showInputMessage="1" showErrorMessage="1" sqref="K16:K66">
      <formula1>$C$5:$C$6</formula1>
    </dataValidation>
    <dataValidation type="list" allowBlank="1" showInputMessage="1" showErrorMessage="1" sqref="L16:L66">
      <formula1>$G$1:$G$3</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sheetPr codeName="Лист8">
    <tabColor rgb="FFFF0000"/>
  </sheetPr>
  <dimension ref="A1:H1369"/>
  <sheetViews>
    <sheetView zoomScaleNormal="100" workbookViewId="0">
      <pane xSplit="8" ySplit="3" topLeftCell="M714" activePane="bottomRight" state="frozen"/>
      <selection activeCell="DM46" sqref="DM46"/>
      <selection pane="topRight" activeCell="DM46" sqref="DM46"/>
      <selection pane="bottomLeft" activeCell="DM46" sqref="DM46"/>
      <selection pane="bottomRight" activeCell="H730" sqref="H730"/>
    </sheetView>
  </sheetViews>
  <sheetFormatPr defaultColWidth="9.109375" defaultRowHeight="14.4"/>
  <cols>
    <col min="1" max="1" width="16" style="26" customWidth="1"/>
    <col min="2" max="2" width="4.88671875" style="26" customWidth="1"/>
    <col min="3" max="3" width="8.5546875" style="26" bestFit="1" customWidth="1"/>
    <col min="4" max="4" width="22.33203125" style="26" bestFit="1" customWidth="1"/>
    <col min="5" max="5" width="38.109375" style="118" customWidth="1"/>
    <col min="6" max="6" width="6.6640625" style="27" bestFit="1" customWidth="1"/>
    <col min="7" max="7" width="17.44140625" style="27" customWidth="1"/>
    <col min="8" max="8" width="5.88671875" style="83" bestFit="1" customWidth="1"/>
    <col min="9" max="16384" width="9.109375" style="26"/>
  </cols>
  <sheetData>
    <row r="1" spans="1:8">
      <c r="A1" s="25" t="s">
        <v>266</v>
      </c>
      <c r="C1" s="26" t="s">
        <v>292</v>
      </c>
      <c r="E1" s="115" t="s">
        <v>416</v>
      </c>
    </row>
    <row r="2" spans="1:8" s="27" customFormat="1">
      <c r="A2" s="27" t="s">
        <v>623</v>
      </c>
      <c r="C2" s="27" t="s">
        <v>293</v>
      </c>
      <c r="E2" s="116" t="s">
        <v>294</v>
      </c>
      <c r="F2" s="31" t="s">
        <v>79</v>
      </c>
      <c r="G2" s="31" t="s">
        <v>535</v>
      </c>
      <c r="H2" s="84" t="s">
        <v>536</v>
      </c>
    </row>
    <row r="3" spans="1:8" s="27" customFormat="1">
      <c r="A3" s="27" t="s">
        <v>579</v>
      </c>
      <c r="D3" s="27" t="s">
        <v>267</v>
      </c>
      <c r="E3" s="117"/>
      <c r="F3" s="31"/>
      <c r="G3" s="31" t="s">
        <v>534</v>
      </c>
      <c r="H3" s="84"/>
    </row>
    <row r="4" spans="1:8">
      <c r="A4" s="26">
        <f>ROW()</f>
        <v>4</v>
      </c>
      <c r="B4" s="26" t="s">
        <v>274</v>
      </c>
      <c r="D4" s="26" t="str">
        <f>CONCATENATE(учреждения!$A$5)</f>
        <v>МФЦ</v>
      </c>
      <c r="E4" s="118" t="s">
        <v>910</v>
      </c>
      <c r="F4" s="27">
        <v>510</v>
      </c>
      <c r="G4" s="27">
        <v>510</v>
      </c>
      <c r="H4" s="83" t="s">
        <v>545</v>
      </c>
    </row>
    <row r="5" spans="1:8">
      <c r="D5" s="26" t="str">
        <f>CONCATENATE(учреждения!$A$5)</f>
        <v>МФЦ</v>
      </c>
      <c r="E5" s="118" t="s">
        <v>911</v>
      </c>
      <c r="F5" s="27">
        <v>120</v>
      </c>
      <c r="G5" s="27">
        <v>120</v>
      </c>
      <c r="H5" s="83" t="s">
        <v>545</v>
      </c>
    </row>
    <row r="6" spans="1:8">
      <c r="D6" s="26" t="str">
        <f>CONCATENATE(учреждения!$A$5)</f>
        <v>МФЦ</v>
      </c>
      <c r="E6" s="118" t="s">
        <v>912</v>
      </c>
      <c r="F6" s="29">
        <v>225</v>
      </c>
      <c r="G6" s="29">
        <v>244</v>
      </c>
      <c r="H6" s="83" t="s">
        <v>545</v>
      </c>
    </row>
    <row r="7" spans="1:8">
      <c r="D7" s="26" t="str">
        <f>CONCATENATE(учреждения!$A$5)</f>
        <v>МФЦ</v>
      </c>
      <c r="E7" s="118" t="s">
        <v>912</v>
      </c>
      <c r="F7" s="29">
        <v>226</v>
      </c>
      <c r="G7" s="29">
        <v>244</v>
      </c>
      <c r="H7" s="83" t="s">
        <v>545</v>
      </c>
    </row>
    <row r="8" spans="1:8">
      <c r="D8" s="26" t="str">
        <f>CONCATENATE(учреждения!$A$5)</f>
        <v>МФЦ</v>
      </c>
      <c r="E8" s="118" t="s">
        <v>912</v>
      </c>
      <c r="F8" s="29">
        <v>290</v>
      </c>
      <c r="G8" s="29">
        <v>244</v>
      </c>
      <c r="H8" s="83" t="s">
        <v>545</v>
      </c>
    </row>
    <row r="9" spans="1:8">
      <c r="D9" s="26" t="str">
        <f>CONCATENATE(учреждения!$A$5)</f>
        <v>МФЦ</v>
      </c>
      <c r="E9" s="118" t="s">
        <v>912</v>
      </c>
      <c r="F9" s="29">
        <v>310</v>
      </c>
      <c r="G9" s="29">
        <v>244</v>
      </c>
      <c r="H9" s="83" t="s">
        <v>545</v>
      </c>
    </row>
    <row r="10" spans="1:8">
      <c r="D10" s="26" t="str">
        <f>CONCATENATE(учреждения!$A$5)</f>
        <v>МФЦ</v>
      </c>
      <c r="E10" s="118" t="s">
        <v>912</v>
      </c>
      <c r="F10" s="29">
        <v>340</v>
      </c>
      <c r="G10" s="29">
        <v>244</v>
      </c>
      <c r="H10" s="83" t="s">
        <v>545</v>
      </c>
    </row>
    <row r="11" spans="1:8">
      <c r="D11" s="26" t="str">
        <f>CONCATENATE(учреждения!$A$5)</f>
        <v>МФЦ</v>
      </c>
      <c r="E11" s="118" t="s">
        <v>912</v>
      </c>
      <c r="F11" s="29">
        <v>340</v>
      </c>
      <c r="G11" s="29">
        <v>244</v>
      </c>
      <c r="H11" s="83" t="s">
        <v>545</v>
      </c>
    </row>
    <row r="12" spans="1:8">
      <c r="D12" s="26" t="str">
        <f>CONCATENATE(учреждения!$A$5)</f>
        <v>МФЦ</v>
      </c>
      <c r="E12" s="118" t="s">
        <v>913</v>
      </c>
      <c r="F12" s="29">
        <v>2232</v>
      </c>
      <c r="G12" s="29">
        <v>244</v>
      </c>
      <c r="H12" s="83" t="s">
        <v>545</v>
      </c>
    </row>
    <row r="13" spans="1:8">
      <c r="D13" s="26" t="str">
        <f>CONCATENATE(учреждения!$A$5)</f>
        <v>МФЦ</v>
      </c>
      <c r="E13" s="118" t="s">
        <v>914</v>
      </c>
      <c r="F13" s="29">
        <v>2231</v>
      </c>
      <c r="G13" s="29">
        <v>244</v>
      </c>
      <c r="H13" s="83" t="s">
        <v>545</v>
      </c>
    </row>
    <row r="14" spans="1:8">
      <c r="D14" s="26" t="str">
        <f>CONCATENATE(учреждения!$A$5)</f>
        <v>МФЦ</v>
      </c>
      <c r="E14" s="118" t="s">
        <v>915</v>
      </c>
      <c r="F14" s="29">
        <v>290</v>
      </c>
      <c r="G14" s="29">
        <v>851</v>
      </c>
      <c r="H14" s="83" t="s">
        <v>545</v>
      </c>
    </row>
    <row r="15" spans="1:8">
      <c r="D15" s="26" t="str">
        <f>CONCATENATE(учреждения!$A$5)</f>
        <v>МФЦ</v>
      </c>
      <c r="E15" s="118" t="s">
        <v>895</v>
      </c>
      <c r="F15" s="29">
        <v>510</v>
      </c>
      <c r="G15" s="29">
        <v>510</v>
      </c>
      <c r="H15" s="83" t="s">
        <v>545</v>
      </c>
    </row>
    <row r="16" spans="1:8">
      <c r="D16" s="26" t="str">
        <f>CONCATENATE(учреждения!$A$5)</f>
        <v>МФЦ</v>
      </c>
      <c r="E16" s="118" t="s">
        <v>896</v>
      </c>
      <c r="F16" s="29">
        <v>131</v>
      </c>
      <c r="G16" s="29">
        <v>130</v>
      </c>
      <c r="H16" s="83" t="s">
        <v>545</v>
      </c>
    </row>
    <row r="17" spans="4:8">
      <c r="D17" s="26" t="str">
        <f>CONCATENATE(учреждения!$A$5)</f>
        <v>МФЦ</v>
      </c>
      <c r="E17" s="118" t="s">
        <v>897</v>
      </c>
      <c r="F17" s="29">
        <v>211</v>
      </c>
      <c r="G17" s="29">
        <v>111</v>
      </c>
      <c r="H17" s="83" t="s">
        <v>545</v>
      </c>
    </row>
    <row r="18" spans="4:8">
      <c r="D18" s="26" t="str">
        <f>CONCATENATE(учреждения!$A$5)</f>
        <v>МФЦ</v>
      </c>
      <c r="E18" s="118" t="s">
        <v>898</v>
      </c>
      <c r="F18" s="29">
        <v>212</v>
      </c>
      <c r="G18" s="29">
        <v>112</v>
      </c>
      <c r="H18" s="83" t="s">
        <v>545</v>
      </c>
    </row>
    <row r="19" spans="4:8">
      <c r="D19" s="26" t="str">
        <f>CONCATENATE(учреждения!$A$5)</f>
        <v>МФЦ</v>
      </c>
      <c r="E19" s="118" t="s">
        <v>899</v>
      </c>
      <c r="F19" s="29">
        <v>290</v>
      </c>
      <c r="G19" s="29">
        <v>113</v>
      </c>
      <c r="H19" s="83" t="s">
        <v>545</v>
      </c>
    </row>
    <row r="20" spans="4:8">
      <c r="D20" s="26" t="str">
        <f>CONCATENATE(учреждения!$A$5)</f>
        <v>МФЦ</v>
      </c>
      <c r="E20" s="118" t="s">
        <v>900</v>
      </c>
      <c r="F20" s="29">
        <v>213</v>
      </c>
      <c r="G20" s="29">
        <v>119</v>
      </c>
      <c r="H20" s="83" t="s">
        <v>545</v>
      </c>
    </row>
    <row r="21" spans="4:8">
      <c r="D21" s="26" t="str">
        <f>CONCATENATE(учреждения!$A$5)</f>
        <v>МФЦ</v>
      </c>
      <c r="E21" s="118" t="s">
        <v>901</v>
      </c>
      <c r="F21" s="29">
        <v>221</v>
      </c>
      <c r="G21" s="29">
        <v>244</v>
      </c>
      <c r="H21" s="83" t="s">
        <v>545</v>
      </c>
    </row>
    <row r="22" spans="4:8">
      <c r="D22" s="26" t="str">
        <f>CONCATENATE(учреждения!$A$5)</f>
        <v>МФЦ</v>
      </c>
      <c r="E22" s="118" t="s">
        <v>901</v>
      </c>
      <c r="F22" s="29">
        <v>222</v>
      </c>
      <c r="G22" s="29">
        <v>244</v>
      </c>
      <c r="H22" s="83" t="s">
        <v>545</v>
      </c>
    </row>
    <row r="23" spans="4:8">
      <c r="D23" s="26" t="str">
        <f>CONCATENATE(учреждения!$A$5)</f>
        <v>МФЦ</v>
      </c>
      <c r="E23" s="118" t="s">
        <v>901</v>
      </c>
      <c r="F23" s="29">
        <v>224</v>
      </c>
      <c r="G23" s="29">
        <v>244</v>
      </c>
      <c r="H23" s="83" t="s">
        <v>545</v>
      </c>
    </row>
    <row r="24" spans="4:8">
      <c r="D24" s="26" t="str">
        <f>CONCATENATE(учреждения!$A$5)</f>
        <v>МФЦ</v>
      </c>
      <c r="E24" s="118" t="s">
        <v>901</v>
      </c>
      <c r="F24" s="29">
        <v>225</v>
      </c>
      <c r="G24" s="29">
        <v>244</v>
      </c>
      <c r="H24" s="83" t="s">
        <v>545</v>
      </c>
    </row>
    <row r="25" spans="4:8">
      <c r="D25" s="26" t="str">
        <f>CONCATENATE(учреждения!$A$5)</f>
        <v>МФЦ</v>
      </c>
      <c r="E25" s="118" t="s">
        <v>901</v>
      </c>
      <c r="F25" s="29">
        <v>226</v>
      </c>
      <c r="G25" s="29">
        <v>244</v>
      </c>
      <c r="H25" s="83" t="s">
        <v>545</v>
      </c>
    </row>
    <row r="26" spans="4:8">
      <c r="D26" s="26" t="str">
        <f>CONCATENATE(учреждения!$A$5)</f>
        <v>МФЦ</v>
      </c>
      <c r="E26" s="118" t="s">
        <v>901</v>
      </c>
      <c r="F26" s="29">
        <v>290</v>
      </c>
      <c r="G26" s="29">
        <v>244</v>
      </c>
      <c r="H26" s="83" t="s">
        <v>545</v>
      </c>
    </row>
    <row r="27" spans="4:8">
      <c r="D27" s="26" t="str">
        <f>CONCATENATE(учреждения!$A$5)</f>
        <v>МФЦ</v>
      </c>
      <c r="E27" s="118" t="s">
        <v>901</v>
      </c>
      <c r="F27" s="29">
        <v>310</v>
      </c>
      <c r="G27" s="29">
        <v>244</v>
      </c>
      <c r="H27" s="83" t="s">
        <v>545</v>
      </c>
    </row>
    <row r="28" spans="4:8">
      <c r="D28" s="26" t="str">
        <f>CONCATENATE(учреждения!$A$5)</f>
        <v>МФЦ</v>
      </c>
      <c r="E28" s="118" t="s">
        <v>902</v>
      </c>
      <c r="F28" s="29">
        <v>2233</v>
      </c>
      <c r="G28" s="29">
        <v>244</v>
      </c>
      <c r="H28" s="83" t="s">
        <v>545</v>
      </c>
    </row>
    <row r="29" spans="4:8">
      <c r="D29" s="26" t="str">
        <f>CONCATENATE(учреждения!$A$5)</f>
        <v>МФЦ</v>
      </c>
      <c r="E29" s="118" t="s">
        <v>901</v>
      </c>
      <c r="F29" s="29">
        <v>346</v>
      </c>
      <c r="G29" s="29">
        <v>244</v>
      </c>
      <c r="H29" s="83" t="s">
        <v>545</v>
      </c>
    </row>
    <row r="30" spans="4:8">
      <c r="D30" s="26" t="str">
        <f>CONCATENATE(учреждения!$A$5)</f>
        <v>МФЦ</v>
      </c>
      <c r="E30" s="118" t="s">
        <v>901</v>
      </c>
      <c r="F30" s="29">
        <v>340</v>
      </c>
      <c r="G30" s="29">
        <v>244</v>
      </c>
      <c r="H30" s="83" t="s">
        <v>545</v>
      </c>
    </row>
    <row r="31" spans="4:8">
      <c r="D31" s="26" t="str">
        <f>CONCATENATE(учреждения!$A$5)</f>
        <v>МФЦ</v>
      </c>
      <c r="E31" s="118" t="s">
        <v>901</v>
      </c>
      <c r="F31" s="29">
        <v>340</v>
      </c>
      <c r="G31" s="29">
        <v>244</v>
      </c>
      <c r="H31" s="83" t="s">
        <v>545</v>
      </c>
    </row>
    <row r="32" spans="4:8">
      <c r="D32" s="26" t="str">
        <f>CONCATENATE(учреждения!$A$5)</f>
        <v>МФЦ</v>
      </c>
      <c r="E32" s="118" t="s">
        <v>901</v>
      </c>
      <c r="F32" s="29">
        <v>340</v>
      </c>
      <c r="G32" s="29">
        <v>244</v>
      </c>
      <c r="H32" s="83" t="s">
        <v>545</v>
      </c>
    </row>
    <row r="33" spans="4:8">
      <c r="D33" s="26" t="str">
        <f>CONCATENATE(учреждения!$A$5)</f>
        <v>МФЦ</v>
      </c>
      <c r="E33" s="118" t="s">
        <v>901</v>
      </c>
      <c r="F33" s="29">
        <v>340</v>
      </c>
      <c r="G33" s="29">
        <v>244</v>
      </c>
      <c r="H33" s="83" t="s">
        <v>545</v>
      </c>
    </row>
    <row r="34" spans="4:8">
      <c r="D34" s="26" t="str">
        <f>CONCATENATE(учреждения!$A$5)</f>
        <v>МФЦ</v>
      </c>
      <c r="E34" s="118" t="s">
        <v>903</v>
      </c>
      <c r="F34" s="29">
        <v>2232</v>
      </c>
      <c r="G34" s="29">
        <v>244</v>
      </c>
      <c r="H34" s="83" t="s">
        <v>545</v>
      </c>
    </row>
    <row r="35" spans="4:8">
      <c r="D35" s="26" t="str">
        <f>CONCATENATE(учреждения!$A$5)</f>
        <v>МФЦ</v>
      </c>
      <c r="E35" s="118" t="s">
        <v>904</v>
      </c>
      <c r="F35" s="29">
        <v>2231</v>
      </c>
      <c r="G35" s="29">
        <v>244</v>
      </c>
      <c r="H35" s="83" t="s">
        <v>545</v>
      </c>
    </row>
    <row r="36" spans="4:8">
      <c r="D36" s="26" t="str">
        <f>CONCATENATE(учреждения!$A$5)</f>
        <v>МФЦ</v>
      </c>
      <c r="E36" s="118" t="s">
        <v>905</v>
      </c>
      <c r="F36" s="29">
        <v>262</v>
      </c>
      <c r="G36" s="29">
        <v>360</v>
      </c>
      <c r="H36" s="83" t="s">
        <v>545</v>
      </c>
    </row>
    <row r="37" spans="4:8">
      <c r="D37" s="26" t="str">
        <f>CONCATENATE(учреждения!$A$5)</f>
        <v>МФЦ</v>
      </c>
      <c r="E37" s="118" t="s">
        <v>906</v>
      </c>
      <c r="F37" s="29">
        <v>290</v>
      </c>
      <c r="G37" s="29">
        <v>831</v>
      </c>
      <c r="H37" s="83" t="s">
        <v>545</v>
      </c>
    </row>
    <row r="38" spans="4:8">
      <c r="D38" s="26" t="str">
        <f>CONCATENATE(учреждения!$A$5)</f>
        <v>МФЦ</v>
      </c>
      <c r="E38" s="118" t="s">
        <v>907</v>
      </c>
      <c r="F38" s="29">
        <v>290</v>
      </c>
      <c r="G38" s="29">
        <v>851</v>
      </c>
      <c r="H38" s="83" t="s">
        <v>545</v>
      </c>
    </row>
    <row r="39" spans="4:8">
      <c r="D39" s="26" t="str">
        <f>CONCATENATE(учреждения!$A$5)</f>
        <v>МФЦ</v>
      </c>
      <c r="E39" s="118" t="s">
        <v>908</v>
      </c>
      <c r="F39" s="29">
        <v>290</v>
      </c>
      <c r="G39" s="29">
        <v>852</v>
      </c>
      <c r="H39" s="83" t="s">
        <v>545</v>
      </c>
    </row>
    <row r="40" spans="4:8">
      <c r="D40" s="26" t="str">
        <f>CONCATENATE(учреждения!$A$5)</f>
        <v>МФЦ</v>
      </c>
      <c r="E40" s="118" t="s">
        <v>909</v>
      </c>
      <c r="F40" s="29">
        <v>290</v>
      </c>
      <c r="G40" s="29">
        <v>853</v>
      </c>
      <c r="H40" s="83" t="s">
        <v>545</v>
      </c>
    </row>
    <row r="41" spans="4:8">
      <c r="D41" s="26" t="str">
        <f>CONCATENATE(учреждения!$A$5)</f>
        <v>МФЦ</v>
      </c>
      <c r="E41" s="118" t="s">
        <v>916</v>
      </c>
      <c r="F41" s="27">
        <v>140</v>
      </c>
      <c r="G41" s="27">
        <v>140</v>
      </c>
      <c r="H41" s="83" t="s">
        <v>545</v>
      </c>
    </row>
    <row r="42" spans="4:8">
      <c r="D42" s="26" t="str">
        <f>CONCATENATE(учреждения!$A$5)</f>
        <v>МФЦ</v>
      </c>
      <c r="E42" s="118" t="s">
        <v>779</v>
      </c>
      <c r="F42" s="27">
        <v>510</v>
      </c>
      <c r="G42" s="29">
        <v>510</v>
      </c>
      <c r="H42" s="83" t="s">
        <v>545</v>
      </c>
    </row>
    <row r="43" spans="4:8">
      <c r="D43" s="26" t="str">
        <f>CONCATENATE(учреждения!$A$5)</f>
        <v>МФЦ</v>
      </c>
      <c r="E43" s="118" t="s">
        <v>780</v>
      </c>
      <c r="F43" s="27">
        <v>610</v>
      </c>
      <c r="G43" s="27">
        <v>610</v>
      </c>
      <c r="H43" s="83" t="s">
        <v>545</v>
      </c>
    </row>
    <row r="44" spans="4:8">
      <c r="D44" s="26" t="str">
        <f>CONCATENATE(учреждения!$A$5)</f>
        <v>МФЦ</v>
      </c>
      <c r="E44" s="118" t="s">
        <v>917</v>
      </c>
      <c r="F44" s="27">
        <v>510</v>
      </c>
      <c r="G44" s="29">
        <v>510</v>
      </c>
      <c r="H44" s="83" t="s">
        <v>545</v>
      </c>
    </row>
    <row r="45" spans="4:8">
      <c r="D45" s="26" t="str">
        <f>CONCATENATE(учреждения!$A$5)</f>
        <v>МФЦ</v>
      </c>
      <c r="E45" s="118" t="s">
        <v>918</v>
      </c>
      <c r="F45" s="27">
        <v>180</v>
      </c>
      <c r="G45" s="27">
        <v>180</v>
      </c>
      <c r="H45" s="83" t="s">
        <v>545</v>
      </c>
    </row>
    <row r="46" spans="4:8">
      <c r="D46" s="26" t="str">
        <f>CONCATENATE(учреждения!$A$5)</f>
        <v>МФЦ</v>
      </c>
      <c r="E46" s="118" t="s">
        <v>919</v>
      </c>
      <c r="F46" s="27">
        <v>225</v>
      </c>
      <c r="G46" s="27">
        <v>244</v>
      </c>
      <c r="H46" s="83" t="s">
        <v>545</v>
      </c>
    </row>
    <row r="47" spans="4:8">
      <c r="D47" s="26" t="str">
        <f>CONCATENATE(учреждения!$A$5)</f>
        <v>МФЦ</v>
      </c>
      <c r="E47" s="118" t="s">
        <v>919</v>
      </c>
      <c r="F47" s="27">
        <v>226</v>
      </c>
      <c r="G47" s="27">
        <v>244</v>
      </c>
      <c r="H47" s="83" t="s">
        <v>545</v>
      </c>
    </row>
    <row r="48" spans="4:8">
      <c r="D48" s="26" t="str">
        <f>CONCATENATE(учреждения!$A$5)</f>
        <v>МФЦ</v>
      </c>
      <c r="E48" s="118" t="s">
        <v>919</v>
      </c>
      <c r="F48" s="27">
        <v>290</v>
      </c>
      <c r="G48" s="27">
        <v>244</v>
      </c>
      <c r="H48" s="83" t="s">
        <v>545</v>
      </c>
    </row>
    <row r="49" spans="2:8">
      <c r="D49" s="26" t="str">
        <f>CONCATENATE(учреждения!$A$5)</f>
        <v>МФЦ</v>
      </c>
      <c r="E49" s="118" t="s">
        <v>919</v>
      </c>
      <c r="F49" s="27">
        <v>310</v>
      </c>
      <c r="G49" s="27">
        <v>244</v>
      </c>
      <c r="H49" s="83" t="s">
        <v>545</v>
      </c>
    </row>
    <row r="50" spans="2:8">
      <c r="D50" s="26" t="str">
        <f>CONCATENATE(учреждения!$A$5)</f>
        <v>МФЦ</v>
      </c>
      <c r="E50" s="118" t="s">
        <v>919</v>
      </c>
      <c r="F50" s="27">
        <v>340</v>
      </c>
      <c r="G50" s="27">
        <v>244</v>
      </c>
      <c r="H50" s="83" t="s">
        <v>545</v>
      </c>
    </row>
    <row r="51" spans="2:8">
      <c r="D51" s="26" t="str">
        <f>CONCATENATE(учреждения!$A$5)</f>
        <v>МФЦ</v>
      </c>
      <c r="E51" s="118" t="s">
        <v>919</v>
      </c>
      <c r="F51" s="27">
        <v>340</v>
      </c>
      <c r="G51" s="27">
        <v>244</v>
      </c>
      <c r="H51" s="83" t="s">
        <v>545</v>
      </c>
    </row>
    <row r="52" spans="2:8">
      <c r="D52" s="26" t="str">
        <f>CONCATENATE(учреждения!$A$5)</f>
        <v>МФЦ</v>
      </c>
      <c r="E52" s="118" t="s">
        <v>919</v>
      </c>
      <c r="F52" s="27">
        <v>340</v>
      </c>
      <c r="G52" s="27">
        <v>244</v>
      </c>
      <c r="H52" s="83" t="s">
        <v>545</v>
      </c>
    </row>
    <row r="53" spans="2:8">
      <c r="D53" s="26" t="str">
        <f>CONCATENATE(учреждения!$A$5)</f>
        <v>МФЦ</v>
      </c>
      <c r="E53" s="118" t="s">
        <v>919</v>
      </c>
      <c r="F53" s="27">
        <v>340</v>
      </c>
      <c r="G53" s="27">
        <v>244</v>
      </c>
      <c r="H53" s="83" t="s">
        <v>545</v>
      </c>
    </row>
    <row r="54" spans="2:8">
      <c r="D54" s="26" t="str">
        <f>CONCATENATE(учреждения!$A$5)</f>
        <v>МФЦ</v>
      </c>
      <c r="E54" s="118" t="s">
        <v>919</v>
      </c>
      <c r="F54" s="27">
        <v>340</v>
      </c>
      <c r="G54" s="27">
        <v>244</v>
      </c>
      <c r="H54" s="83" t="s">
        <v>545</v>
      </c>
    </row>
    <row r="55" spans="2:8">
      <c r="B55" s="26" t="s">
        <v>274</v>
      </c>
      <c r="D55" s="26" t="str">
        <f>CONCATENATE(учреждения!$A$6)</f>
        <v>Детсад</v>
      </c>
      <c r="E55" s="118" t="s">
        <v>910</v>
      </c>
      <c r="F55" s="27">
        <v>510</v>
      </c>
      <c r="G55" s="27">
        <v>510</v>
      </c>
      <c r="H55" s="83" t="s">
        <v>537</v>
      </c>
    </row>
    <row r="56" spans="2:8">
      <c r="D56" s="26" t="str">
        <f>CONCATENATE(учреждения!$A$6)</f>
        <v>Детсад</v>
      </c>
      <c r="E56" s="118" t="s">
        <v>911</v>
      </c>
      <c r="F56" s="27">
        <v>120</v>
      </c>
      <c r="G56" s="27">
        <v>120</v>
      </c>
      <c r="H56" s="83" t="s">
        <v>537</v>
      </c>
    </row>
    <row r="57" spans="2:8">
      <c r="D57" s="26" t="str">
        <f>CONCATENATE(учреждения!$A$6)</f>
        <v>Детсад</v>
      </c>
      <c r="E57" s="118" t="s">
        <v>912</v>
      </c>
      <c r="F57" s="29">
        <v>225</v>
      </c>
      <c r="G57" s="29">
        <v>244</v>
      </c>
      <c r="H57" s="83" t="s">
        <v>537</v>
      </c>
    </row>
    <row r="58" spans="2:8">
      <c r="D58" s="26" t="str">
        <f>CONCATENATE(учреждения!$A$6)</f>
        <v>Детсад</v>
      </c>
      <c r="E58" s="118" t="s">
        <v>912</v>
      </c>
      <c r="F58" s="29">
        <v>226</v>
      </c>
      <c r="G58" s="29">
        <v>244</v>
      </c>
      <c r="H58" s="83" t="s">
        <v>537</v>
      </c>
    </row>
    <row r="59" spans="2:8">
      <c r="D59" s="26" t="str">
        <f>CONCATENATE(учреждения!$A$6)</f>
        <v>Детсад</v>
      </c>
      <c r="E59" s="118" t="s">
        <v>912</v>
      </c>
      <c r="F59" s="29">
        <v>290</v>
      </c>
      <c r="G59" s="29">
        <v>244</v>
      </c>
      <c r="H59" s="83" t="s">
        <v>537</v>
      </c>
    </row>
    <row r="60" spans="2:8">
      <c r="D60" s="26" t="str">
        <f>CONCATENATE(учреждения!$A$6)</f>
        <v>Детсад</v>
      </c>
      <c r="E60" s="118" t="s">
        <v>912</v>
      </c>
      <c r="F60" s="29">
        <v>310</v>
      </c>
      <c r="G60" s="29">
        <v>244</v>
      </c>
      <c r="H60" s="83" t="s">
        <v>537</v>
      </c>
    </row>
    <row r="61" spans="2:8">
      <c r="D61" s="26" t="str">
        <f>CONCATENATE(учреждения!$A$6)</f>
        <v>Детсад</v>
      </c>
      <c r="E61" s="118" t="s">
        <v>912</v>
      </c>
      <c r="F61" s="29">
        <v>340</v>
      </c>
      <c r="G61" s="29">
        <v>244</v>
      </c>
      <c r="H61" s="83" t="s">
        <v>537</v>
      </c>
    </row>
    <row r="62" spans="2:8">
      <c r="D62" s="26" t="str">
        <f>CONCATENATE(учреждения!$A$6)</f>
        <v>Детсад</v>
      </c>
      <c r="E62" s="118" t="s">
        <v>912</v>
      </c>
      <c r="F62" s="29">
        <v>340</v>
      </c>
      <c r="G62" s="29">
        <v>244</v>
      </c>
      <c r="H62" s="83" t="s">
        <v>537</v>
      </c>
    </row>
    <row r="63" spans="2:8">
      <c r="D63" s="26" t="str">
        <f>CONCATENATE(учреждения!$A$6)</f>
        <v>Детсад</v>
      </c>
      <c r="E63" s="118" t="s">
        <v>913</v>
      </c>
      <c r="F63" s="29">
        <v>2232</v>
      </c>
      <c r="G63" s="29">
        <v>244</v>
      </c>
      <c r="H63" s="83" t="s">
        <v>537</v>
      </c>
    </row>
    <row r="64" spans="2:8">
      <c r="D64" s="26" t="str">
        <f>CONCATENATE(учреждения!$A$6)</f>
        <v>Детсад</v>
      </c>
      <c r="E64" s="118" t="s">
        <v>914</v>
      </c>
      <c r="F64" s="29">
        <v>2231</v>
      </c>
      <c r="G64" s="29">
        <v>244</v>
      </c>
      <c r="H64" s="83" t="s">
        <v>537</v>
      </c>
    </row>
    <row r="65" spans="4:8">
      <c r="D65" s="26" t="str">
        <f>CONCATENATE(учреждения!$A$6)</f>
        <v>Детсад</v>
      </c>
      <c r="E65" s="118" t="s">
        <v>915</v>
      </c>
      <c r="F65" s="29">
        <v>290</v>
      </c>
      <c r="G65" s="29">
        <v>851</v>
      </c>
      <c r="H65" s="83" t="s">
        <v>537</v>
      </c>
    </row>
    <row r="66" spans="4:8">
      <c r="D66" s="26" t="str">
        <f>CONCATENATE(учреждения!$A$6)</f>
        <v>Детсад</v>
      </c>
      <c r="E66" s="118" t="s">
        <v>895</v>
      </c>
      <c r="F66" s="29">
        <v>510</v>
      </c>
      <c r="G66" s="29">
        <v>510</v>
      </c>
      <c r="H66" s="83" t="s">
        <v>537</v>
      </c>
    </row>
    <row r="67" spans="4:8">
      <c r="D67" s="26" t="str">
        <f>CONCATENATE(учреждения!$A$6)</f>
        <v>Детсад</v>
      </c>
      <c r="E67" s="118" t="s">
        <v>896</v>
      </c>
      <c r="F67" s="29">
        <v>131</v>
      </c>
      <c r="G67" s="29">
        <v>130</v>
      </c>
      <c r="H67" s="83" t="s">
        <v>537</v>
      </c>
    </row>
    <row r="68" spans="4:8">
      <c r="D68" s="26" t="str">
        <f>CONCATENATE(учреждения!$A$6)</f>
        <v>Детсад</v>
      </c>
      <c r="E68" s="118" t="s">
        <v>897</v>
      </c>
      <c r="F68" s="29">
        <v>211</v>
      </c>
      <c r="G68" s="29">
        <v>111</v>
      </c>
      <c r="H68" s="83" t="s">
        <v>537</v>
      </c>
    </row>
    <row r="69" spans="4:8">
      <c r="D69" s="26" t="str">
        <f>CONCATENATE(учреждения!$A$6)</f>
        <v>Детсад</v>
      </c>
      <c r="E69" s="118" t="s">
        <v>898</v>
      </c>
      <c r="F69" s="29">
        <v>212</v>
      </c>
      <c r="G69" s="29">
        <v>112</v>
      </c>
      <c r="H69" s="83" t="s">
        <v>537</v>
      </c>
    </row>
    <row r="70" spans="4:8">
      <c r="D70" s="26" t="str">
        <f>CONCATENATE(учреждения!$A$6)</f>
        <v>Детсад</v>
      </c>
      <c r="E70" s="118" t="s">
        <v>899</v>
      </c>
      <c r="F70" s="29">
        <v>290</v>
      </c>
      <c r="G70" s="29">
        <v>113</v>
      </c>
      <c r="H70" s="83" t="s">
        <v>537</v>
      </c>
    </row>
    <row r="71" spans="4:8">
      <c r="D71" s="26" t="str">
        <f>CONCATENATE(учреждения!$A$6)</f>
        <v>Детсад</v>
      </c>
      <c r="E71" s="118" t="s">
        <v>900</v>
      </c>
      <c r="F71" s="29">
        <v>213</v>
      </c>
      <c r="G71" s="29">
        <v>119</v>
      </c>
      <c r="H71" s="83" t="s">
        <v>537</v>
      </c>
    </row>
    <row r="72" spans="4:8">
      <c r="D72" s="26" t="str">
        <f>CONCATENATE(учреждения!$A$6)</f>
        <v>Детсад</v>
      </c>
      <c r="E72" s="118" t="s">
        <v>901</v>
      </c>
      <c r="F72" s="29">
        <v>221</v>
      </c>
      <c r="G72" s="29">
        <v>244</v>
      </c>
      <c r="H72" s="83" t="s">
        <v>537</v>
      </c>
    </row>
    <row r="73" spans="4:8">
      <c r="D73" s="26" t="str">
        <f>CONCATENATE(учреждения!$A$6)</f>
        <v>Детсад</v>
      </c>
      <c r="E73" s="118" t="s">
        <v>901</v>
      </c>
      <c r="F73" s="29">
        <v>222</v>
      </c>
      <c r="G73" s="29">
        <v>244</v>
      </c>
      <c r="H73" s="83" t="s">
        <v>537</v>
      </c>
    </row>
    <row r="74" spans="4:8">
      <c r="D74" s="26" t="str">
        <f>CONCATENATE(учреждения!$A$6)</f>
        <v>Детсад</v>
      </c>
      <c r="E74" s="118" t="s">
        <v>904</v>
      </c>
      <c r="F74" s="29">
        <v>2231</v>
      </c>
      <c r="G74" s="29">
        <v>244</v>
      </c>
      <c r="H74" s="83" t="s">
        <v>537</v>
      </c>
    </row>
    <row r="75" spans="4:8">
      <c r="D75" s="26" t="str">
        <f>CONCATENATE(учреждения!$A$6)</f>
        <v>Детсад</v>
      </c>
      <c r="E75" s="118" t="s">
        <v>903</v>
      </c>
      <c r="F75" s="29">
        <v>2232</v>
      </c>
      <c r="G75" s="29">
        <v>244</v>
      </c>
      <c r="H75" s="83" t="s">
        <v>537</v>
      </c>
    </row>
    <row r="76" spans="4:8">
      <c r="D76" s="26" t="str">
        <f>CONCATENATE(учреждения!$A$6)</f>
        <v>Детсад</v>
      </c>
      <c r="E76" s="118" t="s">
        <v>902</v>
      </c>
      <c r="F76" s="29">
        <v>2233</v>
      </c>
      <c r="G76" s="29">
        <v>244</v>
      </c>
      <c r="H76" s="83" t="s">
        <v>537</v>
      </c>
    </row>
    <row r="77" spans="4:8">
      <c r="D77" s="26" t="str">
        <f>CONCATENATE(учреждения!$A$6)</f>
        <v>Детсад</v>
      </c>
      <c r="E77" s="118" t="s">
        <v>901</v>
      </c>
      <c r="F77" s="29">
        <v>224</v>
      </c>
      <c r="G77" s="29">
        <v>244</v>
      </c>
      <c r="H77" s="83" t="s">
        <v>537</v>
      </c>
    </row>
    <row r="78" spans="4:8">
      <c r="D78" s="26" t="str">
        <f>CONCATENATE(учреждения!$A$6)</f>
        <v>Детсад</v>
      </c>
      <c r="E78" s="118" t="s">
        <v>901</v>
      </c>
      <c r="F78" s="29">
        <v>225</v>
      </c>
      <c r="G78" s="29">
        <v>244</v>
      </c>
      <c r="H78" s="83" t="s">
        <v>537</v>
      </c>
    </row>
    <row r="79" spans="4:8">
      <c r="D79" s="26" t="str">
        <f>CONCATENATE(учреждения!$A$6)</f>
        <v>Детсад</v>
      </c>
      <c r="E79" s="118" t="s">
        <v>901</v>
      </c>
      <c r="F79" s="29">
        <v>226</v>
      </c>
      <c r="G79" s="29">
        <v>244</v>
      </c>
      <c r="H79" s="83" t="s">
        <v>537</v>
      </c>
    </row>
    <row r="80" spans="4:8">
      <c r="D80" s="26" t="str">
        <f>CONCATENATE(учреждения!$A$6)</f>
        <v>Детсад</v>
      </c>
      <c r="E80" s="118" t="s">
        <v>901</v>
      </c>
      <c r="F80" s="29">
        <v>290</v>
      </c>
      <c r="G80" s="29">
        <v>244</v>
      </c>
      <c r="H80" s="83" t="s">
        <v>537</v>
      </c>
    </row>
    <row r="81" spans="4:8">
      <c r="D81" s="26" t="str">
        <f>CONCATENATE(учреждения!$A$6)</f>
        <v>Детсад</v>
      </c>
      <c r="E81" s="118" t="s">
        <v>901</v>
      </c>
      <c r="F81" s="29">
        <v>310</v>
      </c>
      <c r="G81" s="29">
        <v>244</v>
      </c>
      <c r="H81" s="83" t="s">
        <v>537</v>
      </c>
    </row>
    <row r="82" spans="4:8">
      <c r="D82" s="26" t="str">
        <f>CONCATENATE(учреждения!$A$6)</f>
        <v>Детсад</v>
      </c>
      <c r="E82" s="118" t="s">
        <v>901</v>
      </c>
      <c r="F82" s="29">
        <v>341</v>
      </c>
      <c r="G82" s="29">
        <v>244</v>
      </c>
      <c r="H82" s="83" t="s">
        <v>537</v>
      </c>
    </row>
    <row r="83" spans="4:8">
      <c r="D83" s="26" t="str">
        <f>CONCATENATE(учреждения!$A$6)</f>
        <v>Детсад</v>
      </c>
      <c r="E83" s="118" t="s">
        <v>901</v>
      </c>
      <c r="F83" s="29">
        <v>342</v>
      </c>
      <c r="G83" s="29">
        <v>244</v>
      </c>
      <c r="H83" s="83" t="s">
        <v>537</v>
      </c>
    </row>
    <row r="84" spans="4:8">
      <c r="D84" s="26" t="str">
        <f>CONCATENATE(учреждения!$A$6)</f>
        <v>Детсад</v>
      </c>
      <c r="E84" s="118" t="s">
        <v>901</v>
      </c>
      <c r="F84" s="29">
        <v>344</v>
      </c>
      <c r="G84" s="29">
        <v>244</v>
      </c>
      <c r="H84" s="83" t="s">
        <v>537</v>
      </c>
    </row>
    <row r="85" spans="4:8">
      <c r="D85" s="26" t="str">
        <f>CONCATENATE(учреждения!$A$6)</f>
        <v>Детсад</v>
      </c>
      <c r="E85" s="118" t="s">
        <v>901</v>
      </c>
      <c r="F85" s="29">
        <v>345</v>
      </c>
      <c r="G85" s="29">
        <v>244</v>
      </c>
      <c r="H85" s="83" t="s">
        <v>537</v>
      </c>
    </row>
    <row r="86" spans="4:8">
      <c r="D86" s="26" t="str">
        <f>CONCATENATE(учреждения!$A$6)</f>
        <v>Детсад</v>
      </c>
      <c r="E86" s="118" t="s">
        <v>901</v>
      </c>
      <c r="F86" s="29">
        <v>346</v>
      </c>
      <c r="G86" s="29">
        <v>244</v>
      </c>
      <c r="H86" s="83" t="s">
        <v>537</v>
      </c>
    </row>
    <row r="87" spans="4:8">
      <c r="D87" s="26" t="str">
        <f>CONCATENATE(учреждения!$A$6)</f>
        <v>Детсад</v>
      </c>
      <c r="E87" s="118" t="s">
        <v>901</v>
      </c>
      <c r="F87" s="29">
        <v>349</v>
      </c>
      <c r="G87" s="29">
        <v>244</v>
      </c>
      <c r="H87" s="83" t="s">
        <v>537</v>
      </c>
    </row>
    <row r="88" spans="4:8">
      <c r="D88" s="26" t="str">
        <f>CONCATENATE(учреждения!$A$6)</f>
        <v>Детсад</v>
      </c>
      <c r="E88" s="118" t="s">
        <v>901</v>
      </c>
      <c r="F88" s="29">
        <v>353</v>
      </c>
      <c r="G88" s="29">
        <v>244</v>
      </c>
      <c r="H88" s="83" t="s">
        <v>537</v>
      </c>
    </row>
    <row r="89" spans="4:8">
      <c r="D89" s="26" t="str">
        <f>CONCATENATE(учреждения!$A$6)</f>
        <v>Детсад</v>
      </c>
      <c r="E89" s="118" t="s">
        <v>905</v>
      </c>
      <c r="F89" s="29">
        <v>262</v>
      </c>
      <c r="G89" s="29">
        <v>360</v>
      </c>
      <c r="H89" s="83" t="s">
        <v>537</v>
      </c>
    </row>
    <row r="90" spans="4:8">
      <c r="D90" s="26" t="str">
        <f>CONCATENATE(учреждения!$A$6)</f>
        <v>Детсад</v>
      </c>
      <c r="E90" s="118" t="s">
        <v>906</v>
      </c>
      <c r="F90" s="29">
        <v>290</v>
      </c>
      <c r="G90" s="29">
        <v>831</v>
      </c>
      <c r="H90" s="83" t="s">
        <v>537</v>
      </c>
    </row>
    <row r="91" spans="4:8">
      <c r="D91" s="26" t="str">
        <f>CONCATENATE(учреждения!$A$6)</f>
        <v>Детсад</v>
      </c>
      <c r="E91" s="118" t="s">
        <v>907</v>
      </c>
      <c r="F91" s="29">
        <v>291</v>
      </c>
      <c r="G91" s="29">
        <v>851</v>
      </c>
      <c r="H91" s="83" t="s">
        <v>537</v>
      </c>
    </row>
    <row r="92" spans="4:8">
      <c r="D92" s="26" t="str">
        <f>CONCATENATE(учреждения!$A$6)</f>
        <v>Детсад</v>
      </c>
      <c r="E92" s="118" t="s">
        <v>908</v>
      </c>
      <c r="F92" s="29">
        <v>291</v>
      </c>
      <c r="G92" s="29">
        <v>852</v>
      </c>
      <c r="H92" s="83" t="s">
        <v>537</v>
      </c>
    </row>
    <row r="93" spans="4:8">
      <c r="D93" s="26" t="str">
        <f>CONCATENATE(учреждения!$A$6)</f>
        <v>Детсад</v>
      </c>
      <c r="E93" s="118" t="s">
        <v>909</v>
      </c>
      <c r="F93" s="29">
        <v>292</v>
      </c>
      <c r="G93" s="29">
        <v>853</v>
      </c>
      <c r="H93" s="83" t="s">
        <v>537</v>
      </c>
    </row>
    <row r="94" spans="4:8">
      <c r="D94" s="26" t="str">
        <f>CONCATENATE(учреждения!$A$6)</f>
        <v>Детсад</v>
      </c>
      <c r="E94" s="118" t="s">
        <v>909</v>
      </c>
      <c r="F94" s="29">
        <v>295</v>
      </c>
      <c r="G94" s="29">
        <v>853</v>
      </c>
      <c r="H94" s="83" t="s">
        <v>537</v>
      </c>
    </row>
    <row r="95" spans="4:8">
      <c r="D95" s="26" t="str">
        <f>CONCATENATE(учреждения!$A$6)</f>
        <v>Детсад</v>
      </c>
      <c r="E95" s="118" t="s">
        <v>916</v>
      </c>
      <c r="F95" s="27">
        <v>140</v>
      </c>
      <c r="G95" s="27">
        <v>140</v>
      </c>
      <c r="H95" s="83" t="s">
        <v>537</v>
      </c>
    </row>
    <row r="96" spans="4:8">
      <c r="D96" s="26" t="str">
        <f>CONCATENATE(учреждения!$A$6)</f>
        <v>Детсад</v>
      </c>
      <c r="E96" s="118" t="s">
        <v>779</v>
      </c>
      <c r="F96" s="27">
        <v>510</v>
      </c>
      <c r="G96" s="29">
        <v>510</v>
      </c>
      <c r="H96" s="83" t="s">
        <v>537</v>
      </c>
    </row>
    <row r="97" spans="2:8">
      <c r="D97" s="26" t="str">
        <f>CONCATENATE(учреждения!$A$6)</f>
        <v>Детсад</v>
      </c>
      <c r="E97" s="118" t="s">
        <v>780</v>
      </c>
      <c r="F97" s="27">
        <v>610</v>
      </c>
      <c r="G97" s="27">
        <v>610</v>
      </c>
      <c r="H97" s="83" t="s">
        <v>537</v>
      </c>
    </row>
    <row r="98" spans="2:8">
      <c r="D98" s="26" t="str">
        <f>CONCATENATE(учреждения!$A$6)</f>
        <v>Детсад</v>
      </c>
      <c r="E98" s="118" t="s">
        <v>917</v>
      </c>
      <c r="F98" s="27">
        <v>510</v>
      </c>
      <c r="G98" s="29">
        <v>510</v>
      </c>
      <c r="H98" s="83" t="s">
        <v>537</v>
      </c>
    </row>
    <row r="99" spans="2:8">
      <c r="D99" s="26" t="str">
        <f>CONCATENATE(учреждения!$A$6)</f>
        <v>Детсад</v>
      </c>
      <c r="E99" s="118" t="s">
        <v>918</v>
      </c>
      <c r="F99" s="27">
        <v>189</v>
      </c>
      <c r="G99" s="27">
        <v>180</v>
      </c>
      <c r="H99" s="83" t="s">
        <v>537</v>
      </c>
    </row>
    <row r="100" spans="2:8">
      <c r="D100" s="26" t="str">
        <f>CONCATENATE(учреждения!$A$6)</f>
        <v>Детсад</v>
      </c>
      <c r="E100" s="118" t="s">
        <v>919</v>
      </c>
      <c r="F100" s="27">
        <v>225</v>
      </c>
      <c r="G100" s="27">
        <v>244</v>
      </c>
      <c r="H100" s="83" t="s">
        <v>537</v>
      </c>
    </row>
    <row r="101" spans="2:8">
      <c r="D101" s="26" t="str">
        <f>CONCATENATE(учреждения!$A$6)</f>
        <v>Детсад</v>
      </c>
      <c r="E101" s="118" t="s">
        <v>919</v>
      </c>
      <c r="F101" s="27">
        <v>226</v>
      </c>
      <c r="G101" s="27">
        <v>244</v>
      </c>
      <c r="H101" s="83" t="s">
        <v>537</v>
      </c>
    </row>
    <row r="102" spans="2:8">
      <c r="D102" s="26" t="str">
        <f>CONCATENATE(учреждения!$A$6)</f>
        <v>Детсад</v>
      </c>
      <c r="E102" s="118" t="s">
        <v>919</v>
      </c>
      <c r="F102" s="27">
        <v>290</v>
      </c>
      <c r="G102" s="27">
        <v>244</v>
      </c>
      <c r="H102" s="83" t="s">
        <v>537</v>
      </c>
    </row>
    <row r="103" spans="2:8">
      <c r="D103" s="26" t="str">
        <f>CONCATENATE(учреждения!$A$6)</f>
        <v>Детсад</v>
      </c>
      <c r="E103" s="118" t="s">
        <v>919</v>
      </c>
      <c r="F103" s="27">
        <v>310</v>
      </c>
      <c r="G103" s="27">
        <v>244</v>
      </c>
      <c r="H103" s="83" t="s">
        <v>537</v>
      </c>
    </row>
    <row r="104" spans="2:8">
      <c r="D104" s="26" t="str">
        <f>CONCATENATE(учреждения!$A$6)</f>
        <v>Детсад</v>
      </c>
      <c r="E104" s="118" t="s">
        <v>919</v>
      </c>
      <c r="F104" s="27">
        <v>341</v>
      </c>
      <c r="G104" s="27">
        <v>244</v>
      </c>
      <c r="H104" s="83" t="s">
        <v>537</v>
      </c>
    </row>
    <row r="105" spans="2:8">
      <c r="D105" s="26" t="str">
        <f>CONCATENATE(учреждения!$A$6)</f>
        <v>Детсад</v>
      </c>
      <c r="E105" s="118" t="s">
        <v>919</v>
      </c>
      <c r="F105" s="27">
        <v>342</v>
      </c>
      <c r="G105" s="27">
        <v>244</v>
      </c>
      <c r="H105" s="83" t="s">
        <v>537</v>
      </c>
    </row>
    <row r="106" spans="2:8">
      <c r="B106" s="26" t="s">
        <v>274</v>
      </c>
      <c r="D106" s="26" t="str">
        <f>CONCATENATE(учреждения!$A$7)</f>
        <v>Школа</v>
      </c>
      <c r="E106" s="118" t="s">
        <v>910</v>
      </c>
      <c r="F106" s="27">
        <v>510</v>
      </c>
      <c r="G106" s="27">
        <v>510</v>
      </c>
      <c r="H106" s="83" t="s">
        <v>538</v>
      </c>
    </row>
    <row r="107" spans="2:8">
      <c r="D107" s="26" t="str">
        <f>CONCATENATE(учреждения!$A$7)</f>
        <v>Школа</v>
      </c>
      <c r="E107" s="118" t="s">
        <v>911</v>
      </c>
      <c r="F107" s="27">
        <v>121</v>
      </c>
      <c r="G107" s="27">
        <v>120</v>
      </c>
      <c r="H107" s="83" t="s">
        <v>538</v>
      </c>
    </row>
    <row r="108" spans="2:8">
      <c r="D108" s="26" t="str">
        <f>CONCATENATE(учреждения!$A$7)</f>
        <v>Школа</v>
      </c>
      <c r="E108" s="118" t="s">
        <v>912</v>
      </c>
      <c r="F108" s="29">
        <v>225</v>
      </c>
      <c r="G108" s="29">
        <v>244</v>
      </c>
      <c r="H108" s="83" t="s">
        <v>538</v>
      </c>
    </row>
    <row r="109" spans="2:8">
      <c r="D109" s="26" t="str">
        <f>CONCATENATE(учреждения!$A$7)</f>
        <v>Школа</v>
      </c>
      <c r="E109" s="118" t="s">
        <v>912</v>
      </c>
      <c r="F109" s="29">
        <v>226</v>
      </c>
      <c r="G109" s="29">
        <v>244</v>
      </c>
      <c r="H109" s="83" t="s">
        <v>538</v>
      </c>
    </row>
    <row r="110" spans="2:8">
      <c r="D110" s="26" t="str">
        <f>CONCATENATE(учреждения!$A$7)</f>
        <v>Школа</v>
      </c>
      <c r="E110" s="118" t="s">
        <v>912</v>
      </c>
      <c r="F110" s="29">
        <v>290</v>
      </c>
      <c r="G110" s="29">
        <v>244</v>
      </c>
      <c r="H110" s="83" t="s">
        <v>538</v>
      </c>
    </row>
    <row r="111" spans="2:8">
      <c r="D111" s="26" t="str">
        <f>CONCATENATE(учреждения!$A$7)</f>
        <v>Школа</v>
      </c>
      <c r="E111" s="118" t="s">
        <v>912</v>
      </c>
      <c r="F111" s="29">
        <v>310</v>
      </c>
      <c r="G111" s="29">
        <v>244</v>
      </c>
      <c r="H111" s="83" t="s">
        <v>538</v>
      </c>
    </row>
    <row r="112" spans="2:8">
      <c r="D112" s="26" t="str">
        <f>CONCATENATE(учреждения!$A$7)</f>
        <v>Школа</v>
      </c>
      <c r="E112" s="118" t="s">
        <v>912</v>
      </c>
      <c r="F112" s="29">
        <v>340</v>
      </c>
      <c r="G112" s="29">
        <v>244</v>
      </c>
      <c r="H112" s="83" t="s">
        <v>538</v>
      </c>
    </row>
    <row r="113" spans="4:8">
      <c r="D113" s="26" t="str">
        <f>CONCATENATE(учреждения!$A$7)</f>
        <v>Школа</v>
      </c>
      <c r="E113" s="118" t="s">
        <v>912</v>
      </c>
      <c r="F113" s="29">
        <v>340</v>
      </c>
      <c r="G113" s="29">
        <v>244</v>
      </c>
      <c r="H113" s="83" t="s">
        <v>538</v>
      </c>
    </row>
    <row r="114" spans="4:8">
      <c r="D114" s="26" t="str">
        <f>CONCATENATE(учреждения!$A$7)</f>
        <v>Школа</v>
      </c>
      <c r="E114" s="118" t="s">
        <v>913</v>
      </c>
      <c r="F114" s="29">
        <v>2232</v>
      </c>
      <c r="G114" s="29">
        <v>244</v>
      </c>
      <c r="H114" s="83" t="s">
        <v>538</v>
      </c>
    </row>
    <row r="115" spans="4:8">
      <c r="D115" s="26" t="str">
        <f>CONCATENATE(учреждения!$A$7)</f>
        <v>Школа</v>
      </c>
      <c r="E115" s="118" t="s">
        <v>914</v>
      </c>
      <c r="F115" s="29">
        <v>2231</v>
      </c>
      <c r="G115" s="29">
        <v>244</v>
      </c>
      <c r="H115" s="83" t="s">
        <v>538</v>
      </c>
    </row>
    <row r="116" spans="4:8">
      <c r="D116" s="26" t="str">
        <f>CONCATENATE(учреждения!$A$7)</f>
        <v>Школа</v>
      </c>
      <c r="E116" s="118" t="s">
        <v>915</v>
      </c>
      <c r="F116" s="29">
        <v>290</v>
      </c>
      <c r="G116" s="29">
        <v>851</v>
      </c>
      <c r="H116" s="83" t="s">
        <v>538</v>
      </c>
    </row>
    <row r="117" spans="4:8">
      <c r="D117" s="26" t="str">
        <f>CONCATENATE(учреждения!$A$7)</f>
        <v>Школа</v>
      </c>
      <c r="E117" s="118" t="s">
        <v>895</v>
      </c>
      <c r="F117" s="29">
        <v>510</v>
      </c>
      <c r="G117" s="29">
        <v>510</v>
      </c>
      <c r="H117" s="83" t="s">
        <v>538</v>
      </c>
    </row>
    <row r="118" spans="4:8">
      <c r="D118" s="26" t="str">
        <f>CONCATENATE(учреждения!$A$7)</f>
        <v>Школа</v>
      </c>
      <c r="E118" s="118" t="s">
        <v>896</v>
      </c>
      <c r="F118" s="29">
        <v>131</v>
      </c>
      <c r="G118" s="29">
        <v>130</v>
      </c>
      <c r="H118" s="83" t="s">
        <v>538</v>
      </c>
    </row>
    <row r="119" spans="4:8">
      <c r="D119" s="26" t="str">
        <f>CONCATENATE(учреждения!$A$7)</f>
        <v>Школа</v>
      </c>
      <c r="E119" s="118" t="s">
        <v>897</v>
      </c>
      <c r="F119" s="29">
        <v>211</v>
      </c>
      <c r="G119" s="29">
        <v>111</v>
      </c>
      <c r="H119" s="83" t="s">
        <v>538</v>
      </c>
    </row>
    <row r="120" spans="4:8">
      <c r="D120" s="26" t="str">
        <f>CONCATENATE(учреждения!$A$7)</f>
        <v>Школа</v>
      </c>
      <c r="E120" s="118" t="s">
        <v>898</v>
      </c>
      <c r="F120" s="29">
        <v>212</v>
      </c>
      <c r="G120" s="29">
        <v>112</v>
      </c>
      <c r="H120" s="83" t="s">
        <v>538</v>
      </c>
    </row>
    <row r="121" spans="4:8">
      <c r="D121" s="26" t="str">
        <f>CONCATENATE(учреждения!$A$7)</f>
        <v>Школа</v>
      </c>
      <c r="E121" s="118" t="s">
        <v>899</v>
      </c>
      <c r="F121" s="29">
        <v>290</v>
      </c>
      <c r="G121" s="29">
        <v>113</v>
      </c>
      <c r="H121" s="83" t="s">
        <v>538</v>
      </c>
    </row>
    <row r="122" spans="4:8">
      <c r="D122" s="26" t="str">
        <f>CONCATENATE(учреждения!$A$7)</f>
        <v>Школа</v>
      </c>
      <c r="E122" s="118" t="s">
        <v>900</v>
      </c>
      <c r="F122" s="29">
        <v>213</v>
      </c>
      <c r="G122" s="29">
        <v>119</v>
      </c>
      <c r="H122" s="83" t="s">
        <v>538</v>
      </c>
    </row>
    <row r="123" spans="4:8">
      <c r="D123" s="26" t="str">
        <f>CONCATENATE(учреждения!$A$7)</f>
        <v>Школа</v>
      </c>
      <c r="E123" s="118" t="s">
        <v>901</v>
      </c>
      <c r="F123" s="29">
        <v>221</v>
      </c>
      <c r="G123" s="29">
        <v>244</v>
      </c>
      <c r="H123" s="83" t="s">
        <v>538</v>
      </c>
    </row>
    <row r="124" spans="4:8">
      <c r="D124" s="26" t="str">
        <f>CONCATENATE(учреждения!$A$7)</f>
        <v>Школа</v>
      </c>
      <c r="E124" s="118" t="s">
        <v>901</v>
      </c>
      <c r="F124" s="29">
        <v>222</v>
      </c>
      <c r="G124" s="29">
        <v>244</v>
      </c>
      <c r="H124" s="83" t="s">
        <v>538</v>
      </c>
    </row>
    <row r="125" spans="4:8">
      <c r="D125" s="26" t="str">
        <f>CONCATENATE(учреждения!$A$7)</f>
        <v>Школа</v>
      </c>
      <c r="E125" s="118" t="s">
        <v>901</v>
      </c>
      <c r="F125" s="29">
        <v>224</v>
      </c>
      <c r="G125" s="29">
        <v>244</v>
      </c>
      <c r="H125" s="83" t="s">
        <v>538</v>
      </c>
    </row>
    <row r="126" spans="4:8">
      <c r="D126" s="26" t="str">
        <f>CONCATENATE(учреждения!$A$7)</f>
        <v>Школа</v>
      </c>
      <c r="E126" s="118" t="s">
        <v>901</v>
      </c>
      <c r="F126" s="29">
        <v>225</v>
      </c>
      <c r="G126" s="29">
        <v>244</v>
      </c>
      <c r="H126" s="83" t="s">
        <v>538</v>
      </c>
    </row>
    <row r="127" spans="4:8">
      <c r="D127" s="26" t="str">
        <f>CONCATENATE(учреждения!$A$7)</f>
        <v>Школа</v>
      </c>
      <c r="E127" s="118" t="s">
        <v>901</v>
      </c>
      <c r="F127" s="29">
        <v>226</v>
      </c>
      <c r="G127" s="29">
        <v>244</v>
      </c>
      <c r="H127" s="83" t="s">
        <v>538</v>
      </c>
    </row>
    <row r="128" spans="4:8">
      <c r="D128" s="26" t="str">
        <f>CONCATENATE(учреждения!$A$7)</f>
        <v>Школа</v>
      </c>
      <c r="E128" s="118" t="s">
        <v>901</v>
      </c>
      <c r="F128" s="29">
        <v>227</v>
      </c>
      <c r="G128" s="29">
        <v>244</v>
      </c>
      <c r="H128" s="83" t="s">
        <v>538</v>
      </c>
    </row>
    <row r="129" spans="4:8">
      <c r="D129" s="26" t="str">
        <f>CONCATENATE(учреждения!$A$7)</f>
        <v>Школа</v>
      </c>
      <c r="E129" s="118" t="s">
        <v>901</v>
      </c>
      <c r="F129" s="29">
        <v>296</v>
      </c>
      <c r="G129" s="29">
        <v>244</v>
      </c>
      <c r="H129" s="83" t="s">
        <v>538</v>
      </c>
    </row>
    <row r="130" spans="4:8">
      <c r="D130" s="26" t="str">
        <f>CONCATENATE(учреждения!$A$7)</f>
        <v>Школа</v>
      </c>
      <c r="E130" s="118" t="s">
        <v>901</v>
      </c>
      <c r="F130" s="29">
        <v>310</v>
      </c>
      <c r="G130" s="29">
        <v>244</v>
      </c>
      <c r="H130" s="83" t="s">
        <v>538</v>
      </c>
    </row>
    <row r="131" spans="4:8">
      <c r="D131" s="26" t="str">
        <f>CONCATENATE(учреждения!$A$7)</f>
        <v>Школа</v>
      </c>
      <c r="E131" s="118" t="s">
        <v>902</v>
      </c>
      <c r="F131" s="29">
        <v>2233</v>
      </c>
      <c r="G131" s="29">
        <v>244</v>
      </c>
      <c r="H131" s="83" t="s">
        <v>538</v>
      </c>
    </row>
    <row r="132" spans="4:8">
      <c r="D132" s="26" t="str">
        <f>CONCATENATE(учреждения!$A$7)</f>
        <v>Школа</v>
      </c>
      <c r="E132" s="118" t="s">
        <v>901</v>
      </c>
      <c r="F132" s="29">
        <v>341</v>
      </c>
      <c r="G132" s="29">
        <v>244</v>
      </c>
      <c r="H132" s="83" t="s">
        <v>538</v>
      </c>
    </row>
    <row r="133" spans="4:8">
      <c r="D133" s="26" t="str">
        <f>CONCATENATE(учреждения!$A$7)</f>
        <v>Школа</v>
      </c>
      <c r="E133" s="118" t="s">
        <v>901</v>
      </c>
      <c r="F133" s="29">
        <v>342</v>
      </c>
      <c r="G133" s="29">
        <v>244</v>
      </c>
      <c r="H133" s="83" t="s">
        <v>538</v>
      </c>
    </row>
    <row r="134" spans="4:8">
      <c r="D134" s="26" t="str">
        <f>CONCATENATE(учреждения!$A$7)</f>
        <v>Школа</v>
      </c>
      <c r="E134" s="118" t="s">
        <v>901</v>
      </c>
      <c r="F134" s="29">
        <v>343</v>
      </c>
      <c r="G134" s="29">
        <v>244</v>
      </c>
      <c r="H134" s="83" t="s">
        <v>538</v>
      </c>
    </row>
    <row r="135" spans="4:8">
      <c r="D135" s="26" t="str">
        <f>CONCATENATE(учреждения!$A$7)</f>
        <v>Школа</v>
      </c>
      <c r="E135" s="118" t="s">
        <v>901</v>
      </c>
      <c r="F135" s="29">
        <v>346</v>
      </c>
      <c r="G135" s="29">
        <v>244</v>
      </c>
      <c r="H135" s="83" t="s">
        <v>538</v>
      </c>
    </row>
    <row r="136" spans="4:8">
      <c r="D136" s="26" t="str">
        <f>CONCATENATE(учреждения!$A$7)</f>
        <v>Школа</v>
      </c>
      <c r="E136" s="118" t="s">
        <v>901</v>
      </c>
      <c r="F136" s="29">
        <v>349</v>
      </c>
      <c r="G136" s="29">
        <v>244</v>
      </c>
      <c r="H136" s="83" t="s">
        <v>538</v>
      </c>
    </row>
    <row r="137" spans="4:8">
      <c r="D137" s="26" t="str">
        <f>CONCATENATE(учреждения!$A$7)</f>
        <v>Школа</v>
      </c>
      <c r="E137" s="118" t="s">
        <v>901</v>
      </c>
      <c r="F137" s="29">
        <v>353</v>
      </c>
      <c r="G137" s="29">
        <v>244</v>
      </c>
      <c r="H137" s="83" t="s">
        <v>538</v>
      </c>
    </row>
    <row r="138" spans="4:8">
      <c r="D138" s="26" t="str">
        <f>CONCATENATE(учреждения!$A$7)</f>
        <v>Школа</v>
      </c>
      <c r="E138" s="118" t="s">
        <v>903</v>
      </c>
      <c r="F138" s="29">
        <v>2232</v>
      </c>
      <c r="G138" s="29">
        <v>244</v>
      </c>
      <c r="H138" s="83" t="s">
        <v>538</v>
      </c>
    </row>
    <row r="139" spans="4:8">
      <c r="D139" s="26" t="str">
        <f>CONCATENATE(учреждения!$A$7)</f>
        <v>Школа</v>
      </c>
      <c r="E139" s="118" t="s">
        <v>904</v>
      </c>
      <c r="F139" s="29">
        <v>2231</v>
      </c>
      <c r="G139" s="29">
        <v>244</v>
      </c>
      <c r="H139" s="83" t="s">
        <v>538</v>
      </c>
    </row>
    <row r="140" spans="4:8">
      <c r="D140" s="26" t="str">
        <f>CONCATENATE(учреждения!$A$7)</f>
        <v>Школа</v>
      </c>
      <c r="E140" s="118" t="s">
        <v>905</v>
      </c>
      <c r="F140" s="29">
        <v>262</v>
      </c>
      <c r="G140" s="29">
        <v>360</v>
      </c>
      <c r="H140" s="83" t="s">
        <v>538</v>
      </c>
    </row>
    <row r="141" spans="4:8">
      <c r="D141" s="26" t="str">
        <f>CONCATENATE(учреждения!$A$7)</f>
        <v>Школа</v>
      </c>
      <c r="E141" s="118" t="s">
        <v>906</v>
      </c>
      <c r="F141" s="29">
        <v>290</v>
      </c>
      <c r="G141" s="29">
        <v>831</v>
      </c>
      <c r="H141" s="83" t="s">
        <v>538</v>
      </c>
    </row>
    <row r="142" spans="4:8">
      <c r="D142" s="26" t="str">
        <f>CONCATENATE(учреждения!$A$7)</f>
        <v>Школа</v>
      </c>
      <c r="E142" s="118" t="s">
        <v>907</v>
      </c>
      <c r="F142" s="29">
        <v>291</v>
      </c>
      <c r="G142" s="29">
        <v>851</v>
      </c>
      <c r="H142" s="83" t="s">
        <v>538</v>
      </c>
    </row>
    <row r="143" spans="4:8">
      <c r="D143" s="26" t="str">
        <f>CONCATENATE(учреждения!$A$7)</f>
        <v>Школа</v>
      </c>
      <c r="E143" s="118" t="s">
        <v>908</v>
      </c>
      <c r="F143" s="29">
        <v>291</v>
      </c>
      <c r="G143" s="29">
        <v>852</v>
      </c>
      <c r="H143" s="83" t="s">
        <v>538</v>
      </c>
    </row>
    <row r="144" spans="4:8">
      <c r="D144" s="26" t="str">
        <f>CONCATENATE(учреждения!$A$7)</f>
        <v>Школа</v>
      </c>
      <c r="E144" s="118" t="s">
        <v>909</v>
      </c>
      <c r="F144" s="29">
        <v>292</v>
      </c>
      <c r="G144" s="29">
        <v>853</v>
      </c>
      <c r="H144" s="83" t="s">
        <v>538</v>
      </c>
    </row>
    <row r="145" spans="2:8">
      <c r="D145" s="26" t="str">
        <f>CONCATENATE(учреждения!$A$7)</f>
        <v>Школа</v>
      </c>
      <c r="E145" s="118" t="s">
        <v>916</v>
      </c>
      <c r="F145" s="27">
        <v>140</v>
      </c>
      <c r="G145" s="27">
        <v>140</v>
      </c>
      <c r="H145" s="83" t="s">
        <v>538</v>
      </c>
    </row>
    <row r="146" spans="2:8">
      <c r="D146" s="26" t="str">
        <f>CONCATENATE(учреждения!$A$7)</f>
        <v>Школа</v>
      </c>
      <c r="E146" s="118" t="s">
        <v>779</v>
      </c>
      <c r="F146" s="27">
        <v>510</v>
      </c>
      <c r="G146" s="29">
        <v>510</v>
      </c>
      <c r="H146" s="83" t="s">
        <v>538</v>
      </c>
    </row>
    <row r="147" spans="2:8">
      <c r="D147" s="26" t="str">
        <f>CONCATENATE(учреждения!$A$7)</f>
        <v>Школа</v>
      </c>
      <c r="E147" s="118" t="s">
        <v>780</v>
      </c>
      <c r="F147" s="27">
        <v>610</v>
      </c>
      <c r="G147" s="27">
        <v>610</v>
      </c>
      <c r="H147" s="83" t="s">
        <v>538</v>
      </c>
    </row>
    <row r="148" spans="2:8">
      <c r="D148" s="26" t="str">
        <f>CONCATENATE(учреждения!$A$7)</f>
        <v>Школа</v>
      </c>
      <c r="E148" s="118" t="s">
        <v>917</v>
      </c>
      <c r="F148" s="27">
        <v>510</v>
      </c>
      <c r="G148" s="29">
        <v>510</v>
      </c>
      <c r="H148" s="83" t="s">
        <v>538</v>
      </c>
    </row>
    <row r="149" spans="2:8">
      <c r="D149" s="26" t="str">
        <f>CONCATENATE(учреждения!$A$7)</f>
        <v>Школа</v>
      </c>
      <c r="E149" s="118" t="s">
        <v>918</v>
      </c>
      <c r="F149" s="27">
        <v>189</v>
      </c>
      <c r="G149" s="27">
        <v>180</v>
      </c>
      <c r="H149" s="83" t="s">
        <v>538</v>
      </c>
    </row>
    <row r="150" spans="2:8">
      <c r="D150" s="26" t="str">
        <f>CONCATENATE(учреждения!$A$7)</f>
        <v>Школа</v>
      </c>
      <c r="E150" s="118" t="s">
        <v>919</v>
      </c>
      <c r="F150" s="27">
        <v>225</v>
      </c>
      <c r="G150" s="27">
        <v>244</v>
      </c>
      <c r="H150" s="83" t="s">
        <v>538</v>
      </c>
    </row>
    <row r="151" spans="2:8">
      <c r="D151" s="26" t="str">
        <f>CONCATENATE(учреждения!$A$7)</f>
        <v>Школа</v>
      </c>
      <c r="E151" s="118" t="s">
        <v>919</v>
      </c>
      <c r="F151" s="27">
        <v>226</v>
      </c>
      <c r="G151" s="27">
        <v>244</v>
      </c>
      <c r="H151" s="83" t="s">
        <v>538</v>
      </c>
    </row>
    <row r="152" spans="2:8">
      <c r="D152" s="26" t="str">
        <f>CONCATENATE(учреждения!$A$7)</f>
        <v>Школа</v>
      </c>
      <c r="E152" s="118" t="s">
        <v>919</v>
      </c>
      <c r="F152" s="27">
        <v>290</v>
      </c>
      <c r="G152" s="27">
        <v>244</v>
      </c>
      <c r="H152" s="83" t="s">
        <v>538</v>
      </c>
    </row>
    <row r="153" spans="2:8">
      <c r="D153" s="26" t="str">
        <f>CONCATENATE(учреждения!$A$7)</f>
        <v>Школа</v>
      </c>
      <c r="E153" s="118" t="s">
        <v>919</v>
      </c>
      <c r="F153" s="27">
        <v>310</v>
      </c>
      <c r="G153" s="27">
        <v>244</v>
      </c>
      <c r="H153" s="83" t="s">
        <v>538</v>
      </c>
    </row>
    <row r="154" spans="2:8">
      <c r="D154" s="26" t="str">
        <f>CONCATENATE(учреждения!$A$7)</f>
        <v>Школа</v>
      </c>
      <c r="E154" s="118" t="s">
        <v>919</v>
      </c>
      <c r="F154" s="27">
        <v>345</v>
      </c>
      <c r="G154" s="27">
        <v>244</v>
      </c>
      <c r="H154" s="83" t="s">
        <v>538</v>
      </c>
    </row>
    <row r="155" spans="2:8">
      <c r="B155" s="26" t="s">
        <v>274</v>
      </c>
      <c r="D155" s="26" t="str">
        <f>CONCATENATE(учреждения!$A$8)</f>
        <v>Допобр</v>
      </c>
      <c r="E155" s="118" t="s">
        <v>910</v>
      </c>
      <c r="F155" s="27">
        <v>510</v>
      </c>
      <c r="G155" s="27">
        <v>510</v>
      </c>
      <c r="H155" s="83" t="s">
        <v>539</v>
      </c>
    </row>
    <row r="156" spans="2:8">
      <c r="D156" s="26" t="str">
        <f>CONCATENATE(учреждения!$A$8)</f>
        <v>Допобр</v>
      </c>
      <c r="E156" s="118" t="s">
        <v>911</v>
      </c>
      <c r="F156" s="27">
        <v>120</v>
      </c>
      <c r="G156" s="27">
        <v>120</v>
      </c>
      <c r="H156" s="83" t="s">
        <v>539</v>
      </c>
    </row>
    <row r="157" spans="2:8">
      <c r="D157" s="26" t="str">
        <f>CONCATENATE(учреждения!$A$8)</f>
        <v>Допобр</v>
      </c>
      <c r="E157" s="118" t="s">
        <v>912</v>
      </c>
      <c r="F157" s="29">
        <v>225</v>
      </c>
      <c r="G157" s="29">
        <v>244</v>
      </c>
      <c r="H157" s="83" t="s">
        <v>539</v>
      </c>
    </row>
    <row r="158" spans="2:8">
      <c r="D158" s="26" t="str">
        <f>CONCATENATE(учреждения!$A$8)</f>
        <v>Допобр</v>
      </c>
      <c r="E158" s="118" t="s">
        <v>912</v>
      </c>
      <c r="F158" s="29">
        <v>226</v>
      </c>
      <c r="G158" s="29">
        <v>244</v>
      </c>
      <c r="H158" s="83" t="s">
        <v>539</v>
      </c>
    </row>
    <row r="159" spans="2:8">
      <c r="D159" s="26" t="str">
        <f>CONCATENATE(учреждения!$A$8)</f>
        <v>Допобр</v>
      </c>
      <c r="E159" s="118" t="s">
        <v>912</v>
      </c>
      <c r="F159" s="29">
        <v>290</v>
      </c>
      <c r="G159" s="29">
        <v>244</v>
      </c>
      <c r="H159" s="83" t="s">
        <v>539</v>
      </c>
    </row>
    <row r="160" spans="2:8">
      <c r="D160" s="26" t="str">
        <f>CONCATENATE(учреждения!$A$8)</f>
        <v>Допобр</v>
      </c>
      <c r="E160" s="118" t="s">
        <v>912</v>
      </c>
      <c r="F160" s="29">
        <v>310</v>
      </c>
      <c r="G160" s="29">
        <v>244</v>
      </c>
      <c r="H160" s="83" t="s">
        <v>539</v>
      </c>
    </row>
    <row r="161" spans="4:8">
      <c r="D161" s="26" t="str">
        <f>CONCATENATE(учреждения!$A$8)</f>
        <v>Допобр</v>
      </c>
      <c r="E161" s="118" t="s">
        <v>912</v>
      </c>
      <c r="F161" s="29">
        <v>340</v>
      </c>
      <c r="G161" s="29">
        <v>244</v>
      </c>
      <c r="H161" s="83" t="s">
        <v>539</v>
      </c>
    </row>
    <row r="162" spans="4:8">
      <c r="D162" s="26" t="str">
        <f>CONCATENATE(учреждения!$A$8)</f>
        <v>Допобр</v>
      </c>
      <c r="E162" s="118" t="s">
        <v>912</v>
      </c>
      <c r="F162" s="29">
        <v>340</v>
      </c>
      <c r="G162" s="29">
        <v>244</v>
      </c>
      <c r="H162" s="83" t="s">
        <v>539</v>
      </c>
    </row>
    <row r="163" spans="4:8">
      <c r="D163" s="26" t="str">
        <f>CONCATENATE(учреждения!$A$8)</f>
        <v>Допобр</v>
      </c>
      <c r="E163" s="118" t="s">
        <v>913</v>
      </c>
      <c r="F163" s="29">
        <v>2232</v>
      </c>
      <c r="G163" s="29">
        <v>244</v>
      </c>
      <c r="H163" s="83" t="s">
        <v>539</v>
      </c>
    </row>
    <row r="164" spans="4:8">
      <c r="D164" s="26" t="str">
        <f>CONCATENATE(учреждения!$A$8)</f>
        <v>Допобр</v>
      </c>
      <c r="E164" s="118" t="s">
        <v>914</v>
      </c>
      <c r="F164" s="29">
        <v>2231</v>
      </c>
      <c r="G164" s="29">
        <v>244</v>
      </c>
      <c r="H164" s="83" t="s">
        <v>539</v>
      </c>
    </row>
    <row r="165" spans="4:8">
      <c r="D165" s="26" t="str">
        <f>CONCATENATE(учреждения!$A$8)</f>
        <v>Допобр</v>
      </c>
      <c r="E165" s="118" t="s">
        <v>915</v>
      </c>
      <c r="F165" s="29">
        <v>290</v>
      </c>
      <c r="G165" s="29">
        <v>851</v>
      </c>
      <c r="H165" s="83" t="s">
        <v>539</v>
      </c>
    </row>
    <row r="166" spans="4:8">
      <c r="D166" s="26" t="str">
        <f>CONCATENATE(учреждения!$A$8)</f>
        <v>Допобр</v>
      </c>
      <c r="E166" s="118" t="s">
        <v>895</v>
      </c>
      <c r="F166" s="29">
        <v>510</v>
      </c>
      <c r="G166" s="29">
        <v>510</v>
      </c>
      <c r="H166" s="83" t="s">
        <v>539</v>
      </c>
    </row>
    <row r="167" spans="4:8">
      <c r="D167" s="26" t="str">
        <f>CONCATENATE(учреждения!$A$8)</f>
        <v>Допобр</v>
      </c>
      <c r="E167" s="118" t="s">
        <v>896</v>
      </c>
      <c r="F167" s="29">
        <v>131</v>
      </c>
      <c r="G167" s="29">
        <v>130</v>
      </c>
      <c r="H167" s="83" t="s">
        <v>539</v>
      </c>
    </row>
    <row r="168" spans="4:8">
      <c r="D168" s="26" t="str">
        <f>CONCATENATE(учреждения!$A$8)</f>
        <v>Допобр</v>
      </c>
      <c r="E168" s="118" t="s">
        <v>897</v>
      </c>
      <c r="F168" s="29">
        <v>211</v>
      </c>
      <c r="G168" s="29">
        <v>111</v>
      </c>
      <c r="H168" s="83" t="s">
        <v>539</v>
      </c>
    </row>
    <row r="169" spans="4:8">
      <c r="D169" s="26" t="str">
        <f>CONCATENATE(учреждения!$A$8)</f>
        <v>Допобр</v>
      </c>
      <c r="E169" s="118" t="s">
        <v>898</v>
      </c>
      <c r="F169" s="29">
        <v>212</v>
      </c>
      <c r="G169" s="29">
        <v>112</v>
      </c>
      <c r="H169" s="83" t="s">
        <v>539</v>
      </c>
    </row>
    <row r="170" spans="4:8">
      <c r="D170" s="26" t="str">
        <f>CONCATENATE(учреждения!$A$8)</f>
        <v>Допобр</v>
      </c>
      <c r="E170" s="118" t="s">
        <v>899</v>
      </c>
      <c r="F170" s="29">
        <v>290</v>
      </c>
      <c r="G170" s="29">
        <v>113</v>
      </c>
      <c r="H170" s="83" t="s">
        <v>539</v>
      </c>
    </row>
    <row r="171" spans="4:8">
      <c r="D171" s="26" t="str">
        <f>CONCATENATE(учреждения!$A$8)</f>
        <v>Допобр</v>
      </c>
      <c r="E171" s="118" t="s">
        <v>900</v>
      </c>
      <c r="F171" s="29">
        <v>213</v>
      </c>
      <c r="G171" s="29">
        <v>119</v>
      </c>
      <c r="H171" s="83" t="s">
        <v>539</v>
      </c>
    </row>
    <row r="172" spans="4:8">
      <c r="D172" s="26" t="str">
        <f>CONCATENATE(учреждения!$A$8)</f>
        <v>Допобр</v>
      </c>
      <c r="E172" s="118" t="s">
        <v>901</v>
      </c>
      <c r="F172" s="29">
        <v>221</v>
      </c>
      <c r="G172" s="29">
        <v>244</v>
      </c>
      <c r="H172" s="83" t="s">
        <v>539</v>
      </c>
    </row>
    <row r="173" spans="4:8">
      <c r="D173" s="26" t="str">
        <f>CONCATENATE(учреждения!$A$8)</f>
        <v>Допобр</v>
      </c>
      <c r="E173" s="118" t="s">
        <v>901</v>
      </c>
      <c r="F173" s="29">
        <v>222</v>
      </c>
      <c r="G173" s="29">
        <v>244</v>
      </c>
      <c r="H173" s="83" t="s">
        <v>539</v>
      </c>
    </row>
    <row r="174" spans="4:8">
      <c r="D174" s="26" t="str">
        <f>CONCATENATE(учреждения!$A$8)</f>
        <v>Допобр</v>
      </c>
      <c r="E174" s="118" t="s">
        <v>901</v>
      </c>
      <c r="F174" s="29">
        <v>224</v>
      </c>
      <c r="G174" s="29">
        <v>244</v>
      </c>
      <c r="H174" s="83" t="s">
        <v>539</v>
      </c>
    </row>
    <row r="175" spans="4:8">
      <c r="D175" s="26" t="str">
        <f>CONCATENATE(учреждения!$A$8)</f>
        <v>Допобр</v>
      </c>
      <c r="E175" s="118" t="s">
        <v>901</v>
      </c>
      <c r="F175" s="29">
        <v>225</v>
      </c>
      <c r="G175" s="29">
        <v>244</v>
      </c>
      <c r="H175" s="83" t="s">
        <v>539</v>
      </c>
    </row>
    <row r="176" spans="4:8">
      <c r="D176" s="26" t="str">
        <f>CONCATENATE(учреждения!$A$8)</f>
        <v>Допобр</v>
      </c>
      <c r="E176" s="118" t="s">
        <v>901</v>
      </c>
      <c r="F176" s="29">
        <v>226</v>
      </c>
      <c r="G176" s="29">
        <v>244</v>
      </c>
      <c r="H176" s="83" t="s">
        <v>539</v>
      </c>
    </row>
    <row r="177" spans="4:8">
      <c r="D177" s="26" t="str">
        <f>CONCATENATE(учреждения!$A$8)</f>
        <v>Допобр</v>
      </c>
      <c r="E177" s="118" t="s">
        <v>901</v>
      </c>
      <c r="F177" s="29">
        <v>296</v>
      </c>
      <c r="G177" s="29">
        <v>244</v>
      </c>
      <c r="H177" s="83" t="s">
        <v>539</v>
      </c>
    </row>
    <row r="178" spans="4:8">
      <c r="D178" s="26" t="str">
        <f>CONCATENATE(учреждения!$A$8)</f>
        <v>Допобр</v>
      </c>
      <c r="E178" s="118" t="s">
        <v>901</v>
      </c>
      <c r="F178" s="29">
        <v>310</v>
      </c>
      <c r="G178" s="29">
        <v>244</v>
      </c>
      <c r="H178" s="83" t="s">
        <v>539</v>
      </c>
    </row>
    <row r="179" spans="4:8">
      <c r="D179" s="26" t="str">
        <f>CONCATENATE(учреждения!$A$8)</f>
        <v>Допобр</v>
      </c>
      <c r="E179" s="118" t="s">
        <v>902</v>
      </c>
      <c r="F179" s="29">
        <v>2233</v>
      </c>
      <c r="G179" s="29">
        <v>244</v>
      </c>
      <c r="H179" s="83" t="s">
        <v>539</v>
      </c>
    </row>
    <row r="180" spans="4:8">
      <c r="D180" s="26" t="str">
        <f>CONCATENATE(учреждения!$A$8)</f>
        <v>Допобр</v>
      </c>
      <c r="E180" s="118" t="s">
        <v>901</v>
      </c>
      <c r="F180" s="29">
        <v>340</v>
      </c>
      <c r="G180" s="29">
        <v>244</v>
      </c>
      <c r="H180" s="83" t="s">
        <v>539</v>
      </c>
    </row>
    <row r="181" spans="4:8">
      <c r="D181" s="26" t="str">
        <f>CONCATENATE(учреждения!$A$8)</f>
        <v>Допобр</v>
      </c>
      <c r="E181" s="118" t="s">
        <v>901</v>
      </c>
      <c r="F181" s="29">
        <v>340</v>
      </c>
      <c r="G181" s="29">
        <v>244</v>
      </c>
      <c r="H181" s="83" t="s">
        <v>539</v>
      </c>
    </row>
    <row r="182" spans="4:8">
      <c r="D182" s="26" t="str">
        <f>CONCATENATE(учреждения!$A$8)</f>
        <v>Допобр</v>
      </c>
      <c r="E182" s="118" t="s">
        <v>901</v>
      </c>
      <c r="F182" s="29">
        <v>340</v>
      </c>
      <c r="G182" s="29">
        <v>244</v>
      </c>
      <c r="H182" s="83" t="s">
        <v>539</v>
      </c>
    </row>
    <row r="183" spans="4:8">
      <c r="D183" s="26" t="str">
        <f>CONCATENATE(учреждения!$A$8)</f>
        <v>Допобр</v>
      </c>
      <c r="E183" s="118" t="s">
        <v>901</v>
      </c>
      <c r="F183" s="29">
        <v>340</v>
      </c>
      <c r="G183" s="29">
        <v>244</v>
      </c>
      <c r="H183" s="83" t="s">
        <v>539</v>
      </c>
    </row>
    <row r="184" spans="4:8">
      <c r="D184" s="26" t="str">
        <f>CONCATENATE(учреждения!$A$8)</f>
        <v>Допобр</v>
      </c>
      <c r="E184" s="118" t="s">
        <v>901</v>
      </c>
      <c r="F184" s="29">
        <v>340</v>
      </c>
      <c r="G184" s="29">
        <v>244</v>
      </c>
      <c r="H184" s="83" t="s">
        <v>539</v>
      </c>
    </row>
    <row r="185" spans="4:8">
      <c r="D185" s="26" t="str">
        <f>CONCATENATE(учреждения!$A$8)</f>
        <v>Допобр</v>
      </c>
      <c r="E185" s="118" t="s">
        <v>903</v>
      </c>
      <c r="F185" s="29">
        <v>2232</v>
      </c>
      <c r="G185" s="29">
        <v>244</v>
      </c>
      <c r="H185" s="83" t="s">
        <v>539</v>
      </c>
    </row>
    <row r="186" spans="4:8">
      <c r="D186" s="26" t="str">
        <f>CONCATENATE(учреждения!$A$8)</f>
        <v>Допобр</v>
      </c>
      <c r="E186" s="118" t="s">
        <v>904</v>
      </c>
      <c r="F186" s="29">
        <v>2231</v>
      </c>
      <c r="G186" s="29">
        <v>244</v>
      </c>
      <c r="H186" s="83" t="s">
        <v>539</v>
      </c>
    </row>
    <row r="187" spans="4:8">
      <c r="D187" s="26" t="str">
        <f>CONCATENATE(учреждения!$A$8)</f>
        <v>Допобр</v>
      </c>
      <c r="E187" s="118" t="s">
        <v>905</v>
      </c>
      <c r="F187" s="29">
        <v>262</v>
      </c>
      <c r="G187" s="29">
        <v>360</v>
      </c>
      <c r="H187" s="83" t="s">
        <v>539</v>
      </c>
    </row>
    <row r="188" spans="4:8">
      <c r="D188" s="26" t="str">
        <f>CONCATENATE(учреждения!$A$8)</f>
        <v>Допобр</v>
      </c>
      <c r="E188" s="118" t="s">
        <v>906</v>
      </c>
      <c r="F188" s="29">
        <v>290</v>
      </c>
      <c r="G188" s="29">
        <v>831</v>
      </c>
      <c r="H188" s="83" t="s">
        <v>539</v>
      </c>
    </row>
    <row r="189" spans="4:8">
      <c r="D189" s="26" t="str">
        <f>CONCATENATE(учреждения!$A$8)</f>
        <v>Допобр</v>
      </c>
      <c r="E189" s="118" t="s">
        <v>907</v>
      </c>
      <c r="F189" s="29">
        <v>291</v>
      </c>
      <c r="G189" s="29">
        <v>851</v>
      </c>
      <c r="H189" s="83" t="s">
        <v>539</v>
      </c>
    </row>
    <row r="190" spans="4:8">
      <c r="D190" s="26" t="str">
        <f>CONCATENATE(учреждения!$A$8)</f>
        <v>Допобр</v>
      </c>
      <c r="E190" s="118" t="s">
        <v>908</v>
      </c>
      <c r="F190" s="29">
        <v>290</v>
      </c>
      <c r="G190" s="29">
        <v>852</v>
      </c>
      <c r="H190" s="83" t="s">
        <v>539</v>
      </c>
    </row>
    <row r="191" spans="4:8">
      <c r="D191" s="26" t="str">
        <f>CONCATENATE(учреждения!$A$8)</f>
        <v>Допобр</v>
      </c>
      <c r="E191" s="118" t="s">
        <v>909</v>
      </c>
      <c r="F191" s="29">
        <v>292</v>
      </c>
      <c r="G191" s="29">
        <v>853</v>
      </c>
      <c r="H191" s="83" t="s">
        <v>539</v>
      </c>
    </row>
    <row r="192" spans="4:8">
      <c r="D192" s="26" t="str">
        <f>CONCATENATE(учреждения!$A$8)</f>
        <v>Допобр</v>
      </c>
      <c r="E192" s="118" t="s">
        <v>916</v>
      </c>
      <c r="F192" s="27">
        <v>140</v>
      </c>
      <c r="G192" s="27">
        <v>140</v>
      </c>
      <c r="H192" s="83" t="s">
        <v>539</v>
      </c>
    </row>
    <row r="193" spans="2:8">
      <c r="D193" s="26" t="str">
        <f>CONCATENATE(учреждения!$A$8)</f>
        <v>Допобр</v>
      </c>
      <c r="E193" s="118" t="s">
        <v>779</v>
      </c>
      <c r="F193" s="27">
        <v>510</v>
      </c>
      <c r="G193" s="29">
        <v>510</v>
      </c>
      <c r="H193" s="83" t="s">
        <v>539</v>
      </c>
    </row>
    <row r="194" spans="2:8">
      <c r="D194" s="26" t="str">
        <f>CONCATENATE(учреждения!$A$8)</f>
        <v>Допобр</v>
      </c>
      <c r="E194" s="118" t="s">
        <v>780</v>
      </c>
      <c r="F194" s="27">
        <v>610</v>
      </c>
      <c r="G194" s="27">
        <v>610</v>
      </c>
      <c r="H194" s="83" t="s">
        <v>539</v>
      </c>
    </row>
    <row r="195" spans="2:8">
      <c r="D195" s="26" t="str">
        <f>CONCATENATE(учреждения!$A$8)</f>
        <v>Допобр</v>
      </c>
      <c r="E195" s="118" t="s">
        <v>917</v>
      </c>
      <c r="F195" s="27">
        <v>510</v>
      </c>
      <c r="G195" s="29">
        <v>510</v>
      </c>
      <c r="H195" s="83" t="s">
        <v>539</v>
      </c>
    </row>
    <row r="196" spans="2:8">
      <c r="D196" s="26" t="str">
        <f>CONCATENATE(учреждения!$A$8)</f>
        <v>Допобр</v>
      </c>
      <c r="E196" s="118" t="s">
        <v>918</v>
      </c>
      <c r="F196" s="27">
        <v>189</v>
      </c>
      <c r="G196" s="27">
        <v>180</v>
      </c>
      <c r="H196" s="83" t="s">
        <v>539</v>
      </c>
    </row>
    <row r="197" spans="2:8">
      <c r="D197" s="26" t="str">
        <f>CONCATENATE(учреждения!$A$8)</f>
        <v>Допобр</v>
      </c>
      <c r="E197" s="118" t="s">
        <v>919</v>
      </c>
      <c r="F197" s="27">
        <v>225</v>
      </c>
      <c r="G197" s="27">
        <v>244</v>
      </c>
      <c r="H197" s="83" t="s">
        <v>539</v>
      </c>
    </row>
    <row r="198" spans="2:8">
      <c r="D198" s="26" t="str">
        <f>CONCATENATE(учреждения!$A$8)</f>
        <v>Допобр</v>
      </c>
      <c r="E198" s="118" t="s">
        <v>919</v>
      </c>
      <c r="F198" s="27">
        <v>226</v>
      </c>
      <c r="G198" s="27">
        <v>244</v>
      </c>
      <c r="H198" s="83" t="s">
        <v>539</v>
      </c>
    </row>
    <row r="199" spans="2:8">
      <c r="D199" s="26" t="str">
        <f>CONCATENATE(учреждения!$A$8)</f>
        <v>Допобр</v>
      </c>
      <c r="E199" s="118" t="s">
        <v>919</v>
      </c>
      <c r="F199" s="27">
        <v>290</v>
      </c>
      <c r="G199" s="27">
        <v>244</v>
      </c>
      <c r="H199" s="83" t="s">
        <v>539</v>
      </c>
    </row>
    <row r="200" spans="2:8">
      <c r="D200" s="26" t="str">
        <f>CONCATENATE(учреждения!$A$8)</f>
        <v>Допобр</v>
      </c>
      <c r="E200" s="118" t="s">
        <v>919</v>
      </c>
      <c r="F200" s="27">
        <v>310</v>
      </c>
      <c r="G200" s="27">
        <v>244</v>
      </c>
      <c r="H200" s="83" t="s">
        <v>539</v>
      </c>
    </row>
    <row r="201" spans="2:8">
      <c r="D201" s="26" t="str">
        <f>CONCATENATE(учреждения!$A$8)</f>
        <v>Допобр</v>
      </c>
      <c r="E201" s="118" t="s">
        <v>919</v>
      </c>
      <c r="F201" s="27">
        <v>340</v>
      </c>
      <c r="G201" s="27">
        <v>244</v>
      </c>
      <c r="H201" s="83" t="s">
        <v>539</v>
      </c>
    </row>
    <row r="202" spans="2:8">
      <c r="D202" s="26" t="str">
        <f>CONCATENATE(учреждения!$A$8)</f>
        <v>Допобр</v>
      </c>
      <c r="E202" s="118" t="s">
        <v>919</v>
      </c>
      <c r="F202" s="27">
        <v>340</v>
      </c>
      <c r="G202" s="27">
        <v>244</v>
      </c>
      <c r="H202" s="83" t="s">
        <v>539</v>
      </c>
    </row>
    <row r="203" spans="2:8">
      <c r="D203" s="26" t="str">
        <f>CONCATENATE(учреждения!$A$8)</f>
        <v>Допобр</v>
      </c>
      <c r="E203" s="118" t="s">
        <v>919</v>
      </c>
      <c r="F203" s="27">
        <v>340</v>
      </c>
      <c r="G203" s="27">
        <v>244</v>
      </c>
      <c r="H203" s="83" t="s">
        <v>539</v>
      </c>
    </row>
    <row r="204" spans="2:8">
      <c r="D204" s="26" t="str">
        <f>CONCATENATE(учреждения!$A$8)</f>
        <v>Допобр</v>
      </c>
      <c r="E204" s="118" t="s">
        <v>919</v>
      </c>
      <c r="F204" s="27">
        <v>340</v>
      </c>
      <c r="G204" s="27">
        <v>244</v>
      </c>
      <c r="H204" s="83" t="s">
        <v>539</v>
      </c>
    </row>
    <row r="205" spans="2:8">
      <c r="D205" s="26" t="str">
        <f>CONCATENATE(учреждения!$A$8)</f>
        <v>Допобр</v>
      </c>
      <c r="E205" s="118" t="s">
        <v>919</v>
      </c>
      <c r="F205" s="27">
        <v>340</v>
      </c>
      <c r="G205" s="27">
        <v>244</v>
      </c>
      <c r="H205" s="83" t="s">
        <v>539</v>
      </c>
    </row>
    <row r="206" spans="2:8">
      <c r="B206" s="26" t="s">
        <v>274</v>
      </c>
      <c r="D206" s="87" t="str">
        <f>CONCATENATE(учреждения!$A$9)</f>
        <v>благоустройство</v>
      </c>
      <c r="E206" s="119" t="s">
        <v>910</v>
      </c>
      <c r="F206" s="136">
        <v>510</v>
      </c>
      <c r="G206" s="136">
        <v>510</v>
      </c>
      <c r="H206" s="88" t="s">
        <v>541</v>
      </c>
    </row>
    <row r="207" spans="2:8">
      <c r="D207" s="26" t="str">
        <f>CONCATENATE(учреждения!$A$9)</f>
        <v>благоустройство</v>
      </c>
      <c r="E207" s="118" t="s">
        <v>911</v>
      </c>
      <c r="F207" s="27">
        <v>120</v>
      </c>
      <c r="G207" s="27">
        <v>120</v>
      </c>
      <c r="H207" s="83" t="s">
        <v>541</v>
      </c>
    </row>
    <row r="208" spans="2:8">
      <c r="D208" s="26" t="str">
        <f>CONCATENATE(учреждения!$A$9)</f>
        <v>благоустройство</v>
      </c>
      <c r="E208" s="118" t="s">
        <v>912</v>
      </c>
      <c r="F208" s="29">
        <v>225</v>
      </c>
      <c r="G208" s="29">
        <v>244</v>
      </c>
      <c r="H208" s="83" t="s">
        <v>541</v>
      </c>
    </row>
    <row r="209" spans="4:8">
      <c r="D209" s="26" t="str">
        <f>CONCATENATE(учреждения!$A$9)</f>
        <v>благоустройство</v>
      </c>
      <c r="E209" s="118" t="s">
        <v>912</v>
      </c>
      <c r="F209" s="29">
        <v>226</v>
      </c>
      <c r="G209" s="29">
        <v>244</v>
      </c>
      <c r="H209" s="83" t="s">
        <v>541</v>
      </c>
    </row>
    <row r="210" spans="4:8">
      <c r="D210" s="26" t="str">
        <f>CONCATENATE(учреждения!$A$9)</f>
        <v>благоустройство</v>
      </c>
      <c r="E210" s="118" t="s">
        <v>912</v>
      </c>
      <c r="F210" s="29">
        <v>290</v>
      </c>
      <c r="G210" s="29">
        <v>244</v>
      </c>
      <c r="H210" s="83" t="s">
        <v>541</v>
      </c>
    </row>
    <row r="211" spans="4:8">
      <c r="D211" s="26" t="str">
        <f>CONCATENATE(учреждения!$A$9)</f>
        <v>благоустройство</v>
      </c>
      <c r="E211" s="118" t="s">
        <v>912</v>
      </c>
      <c r="F211" s="29">
        <v>310</v>
      </c>
      <c r="G211" s="29">
        <v>244</v>
      </c>
      <c r="H211" s="83" t="s">
        <v>541</v>
      </c>
    </row>
    <row r="212" spans="4:8">
      <c r="D212" s="26" t="str">
        <f>CONCATENATE(учреждения!$A$9)</f>
        <v>благоустройство</v>
      </c>
      <c r="E212" s="118" t="s">
        <v>912</v>
      </c>
      <c r="F212" s="29">
        <v>340</v>
      </c>
      <c r="G212" s="29">
        <v>244</v>
      </c>
      <c r="H212" s="83" t="s">
        <v>541</v>
      </c>
    </row>
    <row r="213" spans="4:8">
      <c r="D213" s="26" t="str">
        <f>CONCATENATE(учреждения!$A$9)</f>
        <v>благоустройство</v>
      </c>
      <c r="E213" s="118" t="s">
        <v>912</v>
      </c>
      <c r="F213" s="29">
        <v>340</v>
      </c>
      <c r="G213" s="29">
        <v>244</v>
      </c>
      <c r="H213" s="83" t="s">
        <v>541</v>
      </c>
    </row>
    <row r="214" spans="4:8">
      <c r="D214" s="26" t="str">
        <f>CONCATENATE(учреждения!$A$9)</f>
        <v>благоустройство</v>
      </c>
      <c r="E214" s="118" t="s">
        <v>913</v>
      </c>
      <c r="F214" s="29">
        <v>2232</v>
      </c>
      <c r="G214" s="29">
        <v>244</v>
      </c>
      <c r="H214" s="83" t="s">
        <v>541</v>
      </c>
    </row>
    <row r="215" spans="4:8">
      <c r="D215" s="26" t="str">
        <f>CONCATENATE(учреждения!$A$9)</f>
        <v>благоустройство</v>
      </c>
      <c r="E215" s="118" t="s">
        <v>914</v>
      </c>
      <c r="F215" s="29">
        <v>2231</v>
      </c>
      <c r="G215" s="29">
        <v>244</v>
      </c>
      <c r="H215" s="83" t="s">
        <v>541</v>
      </c>
    </row>
    <row r="216" spans="4:8">
      <c r="D216" s="26" t="str">
        <f>CONCATENATE(учреждения!$A$9)</f>
        <v>благоустройство</v>
      </c>
      <c r="E216" s="118" t="s">
        <v>915</v>
      </c>
      <c r="F216" s="29">
        <v>290</v>
      </c>
      <c r="G216" s="29">
        <v>851</v>
      </c>
      <c r="H216" s="83" t="s">
        <v>541</v>
      </c>
    </row>
    <row r="217" spans="4:8">
      <c r="D217" s="26" t="str">
        <f>CONCATENATE(учреждения!$A$9)</f>
        <v>благоустройство</v>
      </c>
      <c r="E217" s="118" t="s">
        <v>895</v>
      </c>
      <c r="F217" s="29">
        <v>510</v>
      </c>
      <c r="G217" s="29">
        <v>510</v>
      </c>
      <c r="H217" s="83" t="s">
        <v>541</v>
      </c>
    </row>
    <row r="218" spans="4:8">
      <c r="D218" s="26" t="str">
        <f>CONCATENATE(учреждения!$A$9)</f>
        <v>благоустройство</v>
      </c>
      <c r="E218" s="118" t="s">
        <v>896</v>
      </c>
      <c r="F218" s="29">
        <v>131</v>
      </c>
      <c r="G218" s="29">
        <v>130</v>
      </c>
      <c r="H218" s="83" t="s">
        <v>541</v>
      </c>
    </row>
    <row r="219" spans="4:8">
      <c r="D219" s="26" t="str">
        <f>CONCATENATE(учреждения!$A$9)</f>
        <v>благоустройство</v>
      </c>
      <c r="E219" s="118" t="s">
        <v>897</v>
      </c>
      <c r="F219" s="29">
        <v>211</v>
      </c>
      <c r="G219" s="29">
        <v>111</v>
      </c>
      <c r="H219" s="83" t="s">
        <v>541</v>
      </c>
    </row>
    <row r="220" spans="4:8">
      <c r="D220" s="26" t="str">
        <f>CONCATENATE(учреждения!$A$9)</f>
        <v>благоустройство</v>
      </c>
      <c r="E220" s="118" t="s">
        <v>898</v>
      </c>
      <c r="F220" s="29">
        <v>212</v>
      </c>
      <c r="G220" s="29">
        <v>112</v>
      </c>
      <c r="H220" s="83" t="s">
        <v>541</v>
      </c>
    </row>
    <row r="221" spans="4:8">
      <c r="D221" s="26" t="str">
        <f>CONCATENATE(учреждения!$A$9)</f>
        <v>благоустройство</v>
      </c>
      <c r="E221" s="118" t="s">
        <v>899</v>
      </c>
      <c r="F221" s="29">
        <v>290</v>
      </c>
      <c r="G221" s="29">
        <v>113</v>
      </c>
      <c r="H221" s="83" t="s">
        <v>541</v>
      </c>
    </row>
    <row r="222" spans="4:8">
      <c r="D222" s="26" t="str">
        <f>CONCATENATE(учреждения!$A$9)</f>
        <v>благоустройство</v>
      </c>
      <c r="E222" s="118" t="s">
        <v>900</v>
      </c>
      <c r="F222" s="29">
        <v>213</v>
      </c>
      <c r="G222" s="29">
        <v>119</v>
      </c>
      <c r="H222" s="83" t="s">
        <v>541</v>
      </c>
    </row>
    <row r="223" spans="4:8">
      <c r="D223" s="26" t="str">
        <f>CONCATENATE(учреждения!$A$9)</f>
        <v>благоустройство</v>
      </c>
      <c r="E223" s="118" t="s">
        <v>901</v>
      </c>
      <c r="F223" s="29">
        <v>221</v>
      </c>
      <c r="G223" s="29">
        <v>244</v>
      </c>
      <c r="H223" s="83" t="s">
        <v>541</v>
      </c>
    </row>
    <row r="224" spans="4:8">
      <c r="D224" s="26" t="str">
        <f>CONCATENATE(учреждения!$A$9)</f>
        <v>благоустройство</v>
      </c>
      <c r="E224" s="118" t="s">
        <v>901</v>
      </c>
      <c r="F224" s="29">
        <v>222</v>
      </c>
      <c r="G224" s="29">
        <v>244</v>
      </c>
      <c r="H224" s="83" t="s">
        <v>541</v>
      </c>
    </row>
    <row r="225" spans="4:8">
      <c r="D225" s="26" t="str">
        <f>CONCATENATE(учреждения!$A$9)</f>
        <v>благоустройство</v>
      </c>
      <c r="E225" s="118" t="s">
        <v>901</v>
      </c>
      <c r="F225" s="29">
        <v>224</v>
      </c>
      <c r="G225" s="29">
        <v>244</v>
      </c>
      <c r="H225" s="83" t="s">
        <v>541</v>
      </c>
    </row>
    <row r="226" spans="4:8">
      <c r="D226" s="26" t="str">
        <f>CONCATENATE(учреждения!$A$9)</f>
        <v>благоустройство</v>
      </c>
      <c r="E226" s="118" t="s">
        <v>901</v>
      </c>
      <c r="F226" s="29">
        <v>225</v>
      </c>
      <c r="G226" s="29">
        <v>244</v>
      </c>
      <c r="H226" s="83" t="s">
        <v>541</v>
      </c>
    </row>
    <row r="227" spans="4:8">
      <c r="D227" s="26" t="str">
        <f>CONCATENATE(учреждения!$A$9)</f>
        <v>благоустройство</v>
      </c>
      <c r="E227" s="118" t="s">
        <v>901</v>
      </c>
      <c r="F227" s="29">
        <v>226</v>
      </c>
      <c r="G227" s="29">
        <v>244</v>
      </c>
      <c r="H227" s="83" t="s">
        <v>541</v>
      </c>
    </row>
    <row r="228" spans="4:8">
      <c r="D228" s="26" t="str">
        <f>CONCATENATE(учреждения!$A$9)</f>
        <v>благоустройство</v>
      </c>
      <c r="E228" s="118" t="s">
        <v>901</v>
      </c>
      <c r="F228" s="29">
        <v>290</v>
      </c>
      <c r="G228" s="29">
        <v>244</v>
      </c>
      <c r="H228" s="83" t="s">
        <v>541</v>
      </c>
    </row>
    <row r="229" spans="4:8">
      <c r="D229" s="26" t="str">
        <f>CONCATENATE(учреждения!$A$9)</f>
        <v>благоустройство</v>
      </c>
      <c r="E229" s="118" t="s">
        <v>901</v>
      </c>
      <c r="F229" s="29">
        <v>310</v>
      </c>
      <c r="G229" s="29">
        <v>244</v>
      </c>
      <c r="H229" s="83" t="s">
        <v>541</v>
      </c>
    </row>
    <row r="230" spans="4:8">
      <c r="D230" s="26" t="str">
        <f>CONCATENATE(учреждения!$A$9)</f>
        <v>благоустройство</v>
      </c>
      <c r="E230" s="118" t="s">
        <v>902</v>
      </c>
      <c r="F230" s="29">
        <v>2233</v>
      </c>
      <c r="G230" s="29">
        <v>244</v>
      </c>
      <c r="H230" s="83" t="s">
        <v>541</v>
      </c>
    </row>
    <row r="231" spans="4:8">
      <c r="D231" s="26" t="str">
        <f>CONCATENATE(учреждения!$A$9)</f>
        <v>благоустройство</v>
      </c>
      <c r="E231" s="118" t="s">
        <v>901</v>
      </c>
      <c r="F231" s="29">
        <v>340</v>
      </c>
      <c r="G231" s="29">
        <v>244</v>
      </c>
      <c r="H231" s="83" t="s">
        <v>541</v>
      </c>
    </row>
    <row r="232" spans="4:8">
      <c r="D232" s="26" t="str">
        <f>CONCATENATE(учреждения!$A$9)</f>
        <v>благоустройство</v>
      </c>
      <c r="E232" s="118" t="s">
        <v>901</v>
      </c>
      <c r="F232" s="29">
        <v>340</v>
      </c>
      <c r="G232" s="29">
        <v>244</v>
      </c>
      <c r="H232" s="83" t="s">
        <v>541</v>
      </c>
    </row>
    <row r="233" spans="4:8">
      <c r="D233" s="26" t="str">
        <f>CONCATENATE(учреждения!$A$9)</f>
        <v>благоустройство</v>
      </c>
      <c r="E233" s="118" t="s">
        <v>901</v>
      </c>
      <c r="F233" s="29">
        <v>340</v>
      </c>
      <c r="G233" s="29">
        <v>244</v>
      </c>
      <c r="H233" s="83" t="s">
        <v>541</v>
      </c>
    </row>
    <row r="234" spans="4:8">
      <c r="D234" s="26" t="str">
        <f>CONCATENATE(учреждения!$A$9)</f>
        <v>благоустройство</v>
      </c>
      <c r="E234" s="118" t="s">
        <v>901</v>
      </c>
      <c r="F234" s="29">
        <v>340</v>
      </c>
      <c r="G234" s="29">
        <v>244</v>
      </c>
      <c r="H234" s="83" t="s">
        <v>541</v>
      </c>
    </row>
    <row r="235" spans="4:8">
      <c r="D235" s="26" t="str">
        <f>CONCATENATE(учреждения!$A$9)</f>
        <v>благоустройство</v>
      </c>
      <c r="E235" s="118" t="s">
        <v>901</v>
      </c>
      <c r="F235" s="29">
        <v>340</v>
      </c>
      <c r="G235" s="29">
        <v>244</v>
      </c>
      <c r="H235" s="83" t="s">
        <v>541</v>
      </c>
    </row>
    <row r="236" spans="4:8">
      <c r="D236" s="26" t="str">
        <f>CONCATENATE(учреждения!$A$9)</f>
        <v>благоустройство</v>
      </c>
      <c r="E236" s="118" t="s">
        <v>903</v>
      </c>
      <c r="F236" s="29">
        <v>2232</v>
      </c>
      <c r="G236" s="29">
        <v>244</v>
      </c>
      <c r="H236" s="83" t="s">
        <v>541</v>
      </c>
    </row>
    <row r="237" spans="4:8">
      <c r="D237" s="26" t="str">
        <f>CONCATENATE(учреждения!$A$9)</f>
        <v>благоустройство</v>
      </c>
      <c r="E237" s="118" t="s">
        <v>904</v>
      </c>
      <c r="F237" s="29">
        <v>2231</v>
      </c>
      <c r="G237" s="29">
        <v>244</v>
      </c>
      <c r="H237" s="83" t="s">
        <v>541</v>
      </c>
    </row>
    <row r="238" spans="4:8">
      <c r="D238" s="26" t="str">
        <f>CONCATENATE(учреждения!$A$9)</f>
        <v>благоустройство</v>
      </c>
      <c r="E238" s="118" t="s">
        <v>905</v>
      </c>
      <c r="F238" s="29">
        <v>262</v>
      </c>
      <c r="G238" s="29">
        <v>360</v>
      </c>
      <c r="H238" s="83" t="s">
        <v>541</v>
      </c>
    </row>
    <row r="239" spans="4:8">
      <c r="D239" s="26" t="str">
        <f>CONCATENATE(учреждения!$A$9)</f>
        <v>благоустройство</v>
      </c>
      <c r="E239" s="118" t="s">
        <v>906</v>
      </c>
      <c r="F239" s="29">
        <v>290</v>
      </c>
      <c r="G239" s="29">
        <v>831</v>
      </c>
      <c r="H239" s="83" t="s">
        <v>541</v>
      </c>
    </row>
    <row r="240" spans="4:8">
      <c r="D240" s="26" t="str">
        <f>CONCATENATE(учреждения!$A$9)</f>
        <v>благоустройство</v>
      </c>
      <c r="E240" s="118" t="s">
        <v>907</v>
      </c>
      <c r="F240" s="29">
        <v>291</v>
      </c>
      <c r="G240" s="29">
        <v>851</v>
      </c>
      <c r="H240" s="83" t="s">
        <v>541</v>
      </c>
    </row>
    <row r="241" spans="4:8">
      <c r="D241" s="26" t="str">
        <f>CONCATENATE(учреждения!$A$9)</f>
        <v>благоустройство</v>
      </c>
      <c r="E241" s="118" t="s">
        <v>908</v>
      </c>
      <c r="F241" s="29">
        <v>291</v>
      </c>
      <c r="G241" s="29">
        <v>852</v>
      </c>
      <c r="H241" s="83" t="s">
        <v>541</v>
      </c>
    </row>
    <row r="242" spans="4:8">
      <c r="D242" s="26" t="str">
        <f>CONCATENATE(учреждения!$A$9)</f>
        <v>благоустройство</v>
      </c>
      <c r="E242" s="118" t="s">
        <v>909</v>
      </c>
      <c r="F242" s="29">
        <v>291</v>
      </c>
      <c r="G242" s="29">
        <v>853</v>
      </c>
      <c r="H242" s="83" t="s">
        <v>541</v>
      </c>
    </row>
    <row r="243" spans="4:8">
      <c r="D243" s="26" t="str">
        <f>CONCATENATE(учреждения!$A$9)</f>
        <v>благоустройство</v>
      </c>
      <c r="E243" s="118" t="s">
        <v>909</v>
      </c>
      <c r="F243" s="29">
        <v>292</v>
      </c>
      <c r="G243" s="29">
        <v>853</v>
      </c>
      <c r="H243" s="83" t="s">
        <v>541</v>
      </c>
    </row>
    <row r="244" spans="4:8">
      <c r="D244" s="26" t="str">
        <f>CONCATENATE(учреждения!$A$9)</f>
        <v>благоустройство</v>
      </c>
      <c r="E244" s="118" t="s">
        <v>916</v>
      </c>
      <c r="F244" s="27">
        <v>140</v>
      </c>
      <c r="G244" s="27">
        <v>140</v>
      </c>
      <c r="H244" s="83" t="s">
        <v>541</v>
      </c>
    </row>
    <row r="245" spans="4:8">
      <c r="D245" s="26" t="str">
        <f>CONCATENATE(учреждения!$A$9)</f>
        <v>благоустройство</v>
      </c>
      <c r="E245" s="118" t="s">
        <v>779</v>
      </c>
      <c r="F245" s="27">
        <v>510</v>
      </c>
      <c r="G245" s="29">
        <v>510</v>
      </c>
      <c r="H245" s="83" t="s">
        <v>541</v>
      </c>
    </row>
    <row r="246" spans="4:8">
      <c r="D246" s="26" t="str">
        <f>CONCATENATE(учреждения!$A$9)</f>
        <v>благоустройство</v>
      </c>
      <c r="E246" s="118" t="s">
        <v>780</v>
      </c>
      <c r="F246" s="27">
        <v>610</v>
      </c>
      <c r="G246" s="27">
        <v>610</v>
      </c>
      <c r="H246" s="83" t="s">
        <v>541</v>
      </c>
    </row>
    <row r="247" spans="4:8">
      <c r="D247" s="26" t="str">
        <f>CONCATENATE(учреждения!$A$9)</f>
        <v>благоустройство</v>
      </c>
      <c r="E247" s="118" t="s">
        <v>917</v>
      </c>
      <c r="F247" s="27">
        <v>510</v>
      </c>
      <c r="G247" s="29">
        <v>510</v>
      </c>
      <c r="H247" s="83" t="s">
        <v>541</v>
      </c>
    </row>
    <row r="248" spans="4:8">
      <c r="D248" s="26" t="str">
        <f>CONCATENATE(учреждения!$A$9)</f>
        <v>благоустройство</v>
      </c>
      <c r="E248" s="118" t="s">
        <v>918</v>
      </c>
      <c r="F248" s="27">
        <v>180</v>
      </c>
      <c r="G248" s="27">
        <v>180</v>
      </c>
      <c r="H248" s="83" t="s">
        <v>541</v>
      </c>
    </row>
    <row r="249" spans="4:8">
      <c r="D249" s="26" t="str">
        <f>CONCATENATE(учреждения!$A$9)</f>
        <v>благоустройство</v>
      </c>
      <c r="E249" s="118" t="s">
        <v>919</v>
      </c>
      <c r="F249" s="27">
        <v>225</v>
      </c>
      <c r="G249" s="27">
        <v>244</v>
      </c>
      <c r="H249" s="83" t="s">
        <v>541</v>
      </c>
    </row>
    <row r="250" spans="4:8">
      <c r="D250" s="26" t="str">
        <f>CONCATENATE(учреждения!$A$9)</f>
        <v>благоустройство</v>
      </c>
      <c r="E250" s="118" t="s">
        <v>919</v>
      </c>
      <c r="F250" s="27">
        <v>226</v>
      </c>
      <c r="G250" s="27">
        <v>244</v>
      </c>
      <c r="H250" s="83" t="s">
        <v>541</v>
      </c>
    </row>
    <row r="251" spans="4:8">
      <c r="D251" s="26" t="str">
        <f>CONCATENATE(учреждения!$A$9)</f>
        <v>благоустройство</v>
      </c>
      <c r="E251" s="118" t="s">
        <v>919</v>
      </c>
      <c r="F251" s="27">
        <v>290</v>
      </c>
      <c r="G251" s="27">
        <v>244</v>
      </c>
      <c r="H251" s="83" t="s">
        <v>541</v>
      </c>
    </row>
    <row r="252" spans="4:8">
      <c r="D252" s="26" t="str">
        <f>CONCATENATE(учреждения!$A$9)</f>
        <v>благоустройство</v>
      </c>
      <c r="E252" s="118" t="s">
        <v>919</v>
      </c>
      <c r="F252" s="27">
        <v>310</v>
      </c>
      <c r="G252" s="27">
        <v>244</v>
      </c>
      <c r="H252" s="83" t="s">
        <v>541</v>
      </c>
    </row>
    <row r="253" spans="4:8">
      <c r="D253" s="26" t="str">
        <f>CONCATENATE(учреждения!$A$9)</f>
        <v>благоустройство</v>
      </c>
      <c r="E253" s="118" t="s">
        <v>919</v>
      </c>
      <c r="F253" s="27">
        <v>340</v>
      </c>
      <c r="G253" s="27">
        <v>244</v>
      </c>
      <c r="H253" s="83" t="s">
        <v>541</v>
      </c>
    </row>
    <row r="254" spans="4:8">
      <c r="D254" s="26" t="str">
        <f>CONCATENATE(учреждения!$A$9)</f>
        <v>благоустройство</v>
      </c>
      <c r="E254" s="118" t="s">
        <v>919</v>
      </c>
      <c r="F254" s="27">
        <v>340</v>
      </c>
      <c r="G254" s="27">
        <v>244</v>
      </c>
      <c r="H254" s="83" t="s">
        <v>541</v>
      </c>
    </row>
    <row r="255" spans="4:8">
      <c r="D255" s="26" t="str">
        <f>CONCATENATE(учреждения!$A$9)</f>
        <v>благоустройство</v>
      </c>
      <c r="E255" s="118" t="s">
        <v>919</v>
      </c>
      <c r="F255" s="27">
        <v>340</v>
      </c>
      <c r="G255" s="27">
        <v>244</v>
      </c>
      <c r="H255" s="83" t="s">
        <v>541</v>
      </c>
    </row>
    <row r="256" spans="4:8">
      <c r="D256" s="26" t="str">
        <f>CONCATENATE(учреждения!$A$9)</f>
        <v>благоустройство</v>
      </c>
      <c r="E256" s="118" t="s">
        <v>919</v>
      </c>
      <c r="F256" s="27">
        <v>340</v>
      </c>
      <c r="G256" s="27">
        <v>244</v>
      </c>
      <c r="H256" s="83" t="s">
        <v>541</v>
      </c>
    </row>
    <row r="257" spans="4:8">
      <c r="D257" s="26" t="str">
        <f>CONCATENATE(учреждения!$A$9)</f>
        <v>благоустройство</v>
      </c>
      <c r="E257" s="118" t="s">
        <v>919</v>
      </c>
      <c r="F257" s="27">
        <v>340</v>
      </c>
      <c r="G257" s="27">
        <v>244</v>
      </c>
      <c r="H257" s="83" t="s">
        <v>541</v>
      </c>
    </row>
    <row r="258" spans="4:8">
      <c r="D258" s="87" t="str">
        <f>CONCATENATE(учреждения!$A$9)</f>
        <v>благоустройство</v>
      </c>
      <c r="E258" s="119" t="s">
        <v>910</v>
      </c>
      <c r="F258" s="136">
        <v>510</v>
      </c>
      <c r="G258" s="136">
        <v>510</v>
      </c>
      <c r="H258" s="88" t="s">
        <v>540</v>
      </c>
    </row>
    <row r="259" spans="4:8">
      <c r="D259" s="26" t="str">
        <f>CONCATENATE(учреждения!$A$9)</f>
        <v>благоустройство</v>
      </c>
      <c r="E259" s="122" t="s">
        <v>911</v>
      </c>
      <c r="F259" s="27">
        <v>120</v>
      </c>
      <c r="G259" s="27">
        <v>120</v>
      </c>
      <c r="H259" s="89" t="s">
        <v>540</v>
      </c>
    </row>
    <row r="260" spans="4:8">
      <c r="D260" s="30" t="str">
        <f>CONCATENATE(учреждения!$A$9)</f>
        <v>благоустройство</v>
      </c>
      <c r="E260" s="122" t="s">
        <v>912</v>
      </c>
      <c r="F260" s="137">
        <v>225</v>
      </c>
      <c r="G260" s="137">
        <v>244</v>
      </c>
      <c r="H260" s="89" t="s">
        <v>540</v>
      </c>
    </row>
    <row r="261" spans="4:8">
      <c r="D261" s="26" t="str">
        <f>CONCATENATE(учреждения!$A$9)</f>
        <v>благоустройство</v>
      </c>
      <c r="E261" s="118" t="s">
        <v>912</v>
      </c>
      <c r="F261" s="29">
        <v>226</v>
      </c>
      <c r="G261" s="29">
        <v>244</v>
      </c>
      <c r="H261" s="89" t="s">
        <v>540</v>
      </c>
    </row>
    <row r="262" spans="4:8">
      <c r="D262" s="26" t="str">
        <f>CONCATENATE(учреждения!$A$9)</f>
        <v>благоустройство</v>
      </c>
      <c r="E262" s="118" t="s">
        <v>912</v>
      </c>
      <c r="F262" s="29">
        <v>290</v>
      </c>
      <c r="G262" s="29">
        <v>244</v>
      </c>
      <c r="H262" s="89" t="s">
        <v>540</v>
      </c>
    </row>
    <row r="263" spans="4:8">
      <c r="D263" s="26" t="str">
        <f>CONCATENATE(учреждения!$A$9)</f>
        <v>благоустройство</v>
      </c>
      <c r="E263" s="118" t="s">
        <v>912</v>
      </c>
      <c r="F263" s="29">
        <v>310</v>
      </c>
      <c r="G263" s="29">
        <v>244</v>
      </c>
      <c r="H263" s="89" t="s">
        <v>540</v>
      </c>
    </row>
    <row r="264" spans="4:8">
      <c r="D264" s="26" t="str">
        <f>CONCATENATE(учреждения!$A$9)</f>
        <v>благоустройство</v>
      </c>
      <c r="E264" s="118" t="s">
        <v>912</v>
      </c>
      <c r="F264" s="29">
        <v>340</v>
      </c>
      <c r="G264" s="29">
        <v>244</v>
      </c>
      <c r="H264" s="89" t="s">
        <v>540</v>
      </c>
    </row>
    <row r="265" spans="4:8">
      <c r="D265" s="26" t="str">
        <f>CONCATENATE(учреждения!$A$9)</f>
        <v>благоустройство</v>
      </c>
      <c r="E265" s="118" t="s">
        <v>912</v>
      </c>
      <c r="F265" s="29">
        <v>340</v>
      </c>
      <c r="G265" s="29">
        <v>244</v>
      </c>
      <c r="H265" s="89" t="s">
        <v>540</v>
      </c>
    </row>
    <row r="266" spans="4:8">
      <c r="D266" s="26" t="str">
        <f>CONCATENATE(учреждения!$A$9)</f>
        <v>благоустройство</v>
      </c>
      <c r="E266" s="118" t="s">
        <v>913</v>
      </c>
      <c r="F266" s="29">
        <v>2232</v>
      </c>
      <c r="G266" s="29">
        <v>244</v>
      </c>
      <c r="H266" s="89" t="s">
        <v>540</v>
      </c>
    </row>
    <row r="267" spans="4:8">
      <c r="D267" s="26" t="str">
        <f>CONCATENATE(учреждения!$A$9)</f>
        <v>благоустройство</v>
      </c>
      <c r="E267" s="118" t="s">
        <v>914</v>
      </c>
      <c r="F267" s="29">
        <v>2231</v>
      </c>
      <c r="G267" s="29">
        <v>244</v>
      </c>
      <c r="H267" s="89" t="s">
        <v>540</v>
      </c>
    </row>
    <row r="268" spans="4:8">
      <c r="D268" s="26" t="str">
        <f>CONCATENATE(учреждения!$A$9)</f>
        <v>благоустройство</v>
      </c>
      <c r="E268" s="118" t="s">
        <v>915</v>
      </c>
      <c r="F268" s="29">
        <v>290</v>
      </c>
      <c r="G268" s="29">
        <v>851</v>
      </c>
      <c r="H268" s="89" t="s">
        <v>540</v>
      </c>
    </row>
    <row r="269" spans="4:8">
      <c r="D269" s="26" t="str">
        <f>CONCATENATE(учреждения!$A$9)</f>
        <v>благоустройство</v>
      </c>
      <c r="E269" s="118" t="s">
        <v>895</v>
      </c>
      <c r="F269" s="29">
        <v>510</v>
      </c>
      <c r="G269" s="29">
        <v>510</v>
      </c>
      <c r="H269" s="89" t="s">
        <v>540</v>
      </c>
    </row>
    <row r="270" spans="4:8">
      <c r="D270" s="26" t="str">
        <f>CONCATENATE(учреждения!$A$9)</f>
        <v>благоустройство</v>
      </c>
      <c r="E270" s="118" t="s">
        <v>896</v>
      </c>
      <c r="F270" s="29">
        <v>131</v>
      </c>
      <c r="G270" s="29">
        <v>130</v>
      </c>
      <c r="H270" s="89" t="s">
        <v>540</v>
      </c>
    </row>
    <row r="271" spans="4:8">
      <c r="D271" s="26" t="str">
        <f>CONCATENATE(учреждения!$A$9)</f>
        <v>благоустройство</v>
      </c>
      <c r="E271" s="118" t="s">
        <v>897</v>
      </c>
      <c r="F271" s="29">
        <v>211</v>
      </c>
      <c r="G271" s="29">
        <v>111</v>
      </c>
      <c r="H271" s="89" t="s">
        <v>540</v>
      </c>
    </row>
    <row r="272" spans="4:8">
      <c r="D272" s="26" t="str">
        <f>CONCATENATE(учреждения!$A$9)</f>
        <v>благоустройство</v>
      </c>
      <c r="E272" s="118" t="s">
        <v>898</v>
      </c>
      <c r="F272" s="29">
        <v>212</v>
      </c>
      <c r="G272" s="29">
        <v>112</v>
      </c>
      <c r="H272" s="89" t="s">
        <v>540</v>
      </c>
    </row>
    <row r="273" spans="4:8">
      <c r="D273" s="26" t="str">
        <f>CONCATENATE(учреждения!$A$9)</f>
        <v>благоустройство</v>
      </c>
      <c r="E273" s="118" t="s">
        <v>899</v>
      </c>
      <c r="F273" s="29">
        <v>290</v>
      </c>
      <c r="G273" s="29">
        <v>113</v>
      </c>
      <c r="H273" s="89" t="s">
        <v>540</v>
      </c>
    </row>
    <row r="274" spans="4:8">
      <c r="D274" s="26" t="str">
        <f>CONCATENATE(учреждения!$A$9)</f>
        <v>благоустройство</v>
      </c>
      <c r="E274" s="118" t="s">
        <v>900</v>
      </c>
      <c r="F274" s="29">
        <v>213</v>
      </c>
      <c r="G274" s="29">
        <v>119</v>
      </c>
      <c r="H274" s="89" t="s">
        <v>540</v>
      </c>
    </row>
    <row r="275" spans="4:8">
      <c r="D275" s="26" t="str">
        <f>CONCATENATE(учреждения!$A$9)</f>
        <v>благоустройство</v>
      </c>
      <c r="E275" s="118" t="s">
        <v>901</v>
      </c>
      <c r="F275" s="29">
        <v>221</v>
      </c>
      <c r="G275" s="29">
        <v>244</v>
      </c>
      <c r="H275" s="89" t="s">
        <v>540</v>
      </c>
    </row>
    <row r="276" spans="4:8">
      <c r="D276" s="26" t="str">
        <f>CONCATENATE(учреждения!$A$9)</f>
        <v>благоустройство</v>
      </c>
      <c r="E276" s="118" t="s">
        <v>901</v>
      </c>
      <c r="F276" s="29">
        <v>222</v>
      </c>
      <c r="G276" s="29">
        <v>244</v>
      </c>
      <c r="H276" s="89" t="s">
        <v>540</v>
      </c>
    </row>
    <row r="277" spans="4:8">
      <c r="D277" s="26" t="str">
        <f>CONCATENATE(учреждения!$A$9)</f>
        <v>благоустройство</v>
      </c>
      <c r="E277" s="118" t="s">
        <v>901</v>
      </c>
      <c r="F277" s="29">
        <v>224</v>
      </c>
      <c r="G277" s="29">
        <v>244</v>
      </c>
      <c r="H277" s="89" t="s">
        <v>540</v>
      </c>
    </row>
    <row r="278" spans="4:8">
      <c r="D278" s="26" t="str">
        <f>CONCATENATE(учреждения!$A$9)</f>
        <v>благоустройство</v>
      </c>
      <c r="E278" s="118" t="s">
        <v>901</v>
      </c>
      <c r="F278" s="29">
        <v>225</v>
      </c>
      <c r="G278" s="29">
        <v>244</v>
      </c>
      <c r="H278" s="89" t="s">
        <v>540</v>
      </c>
    </row>
    <row r="279" spans="4:8">
      <c r="D279" s="26" t="str">
        <f>CONCATENATE(учреждения!$A$9)</f>
        <v>благоустройство</v>
      </c>
      <c r="E279" s="118" t="s">
        <v>901</v>
      </c>
      <c r="F279" s="29">
        <v>226</v>
      </c>
      <c r="G279" s="29">
        <v>244</v>
      </c>
      <c r="H279" s="89" t="s">
        <v>540</v>
      </c>
    </row>
    <row r="280" spans="4:8">
      <c r="D280" s="26" t="str">
        <f>CONCATENATE(учреждения!$A$9)</f>
        <v>благоустройство</v>
      </c>
      <c r="E280" s="118" t="s">
        <v>901</v>
      </c>
      <c r="F280" s="29">
        <v>290</v>
      </c>
      <c r="G280" s="29">
        <v>244</v>
      </c>
      <c r="H280" s="89" t="s">
        <v>540</v>
      </c>
    </row>
    <row r="281" spans="4:8">
      <c r="D281" s="26" t="str">
        <f>CONCATENATE(учреждения!$A$9)</f>
        <v>благоустройство</v>
      </c>
      <c r="E281" s="118" t="s">
        <v>901</v>
      </c>
      <c r="F281" s="29">
        <v>310</v>
      </c>
      <c r="G281" s="29">
        <v>244</v>
      </c>
      <c r="H281" s="89" t="s">
        <v>540</v>
      </c>
    </row>
    <row r="282" spans="4:8">
      <c r="D282" s="26" t="str">
        <f>CONCATENATE(учреждения!$A$9)</f>
        <v>благоустройство</v>
      </c>
      <c r="E282" s="118" t="s">
        <v>902</v>
      </c>
      <c r="F282" s="29">
        <v>2233</v>
      </c>
      <c r="G282" s="29">
        <v>244</v>
      </c>
      <c r="H282" s="89" t="s">
        <v>540</v>
      </c>
    </row>
    <row r="283" spans="4:8">
      <c r="D283" s="26" t="str">
        <f>CONCATENATE(учреждения!$A$9)</f>
        <v>благоустройство</v>
      </c>
      <c r="E283" s="118" t="s">
        <v>901</v>
      </c>
      <c r="F283" s="29">
        <v>340</v>
      </c>
      <c r="G283" s="29">
        <v>244</v>
      </c>
      <c r="H283" s="89" t="s">
        <v>540</v>
      </c>
    </row>
    <row r="284" spans="4:8">
      <c r="D284" s="26" t="str">
        <f>CONCATENATE(учреждения!$A$9)</f>
        <v>благоустройство</v>
      </c>
      <c r="E284" s="118" t="s">
        <v>901</v>
      </c>
      <c r="F284" s="29">
        <v>340</v>
      </c>
      <c r="G284" s="29">
        <v>244</v>
      </c>
      <c r="H284" s="89" t="s">
        <v>540</v>
      </c>
    </row>
    <row r="285" spans="4:8">
      <c r="D285" s="26" t="str">
        <f>CONCATENATE(учреждения!$A$9)</f>
        <v>благоустройство</v>
      </c>
      <c r="E285" s="118" t="s">
        <v>901</v>
      </c>
      <c r="F285" s="29">
        <v>340</v>
      </c>
      <c r="G285" s="29">
        <v>244</v>
      </c>
      <c r="H285" s="89" t="s">
        <v>540</v>
      </c>
    </row>
    <row r="286" spans="4:8">
      <c r="D286" s="26" t="str">
        <f>CONCATENATE(учреждения!$A$9)</f>
        <v>благоустройство</v>
      </c>
      <c r="E286" s="118" t="s">
        <v>901</v>
      </c>
      <c r="F286" s="29">
        <v>340</v>
      </c>
      <c r="G286" s="29">
        <v>244</v>
      </c>
      <c r="H286" s="89" t="s">
        <v>540</v>
      </c>
    </row>
    <row r="287" spans="4:8">
      <c r="D287" s="26" t="str">
        <f>CONCATENATE(учреждения!$A$9)</f>
        <v>благоустройство</v>
      </c>
      <c r="E287" s="118" t="s">
        <v>901</v>
      </c>
      <c r="F287" s="29">
        <v>340</v>
      </c>
      <c r="G287" s="29">
        <v>244</v>
      </c>
      <c r="H287" s="89" t="s">
        <v>540</v>
      </c>
    </row>
    <row r="288" spans="4:8">
      <c r="D288" s="26" t="str">
        <f>CONCATENATE(учреждения!$A$9)</f>
        <v>благоустройство</v>
      </c>
      <c r="E288" s="118" t="s">
        <v>903</v>
      </c>
      <c r="F288" s="29">
        <v>2232</v>
      </c>
      <c r="G288" s="29">
        <v>244</v>
      </c>
      <c r="H288" s="89" t="s">
        <v>540</v>
      </c>
    </row>
    <row r="289" spans="4:8">
      <c r="D289" s="26" t="str">
        <f>CONCATENATE(учреждения!$A$9)</f>
        <v>благоустройство</v>
      </c>
      <c r="E289" s="118" t="s">
        <v>904</v>
      </c>
      <c r="F289" s="29">
        <v>2231</v>
      </c>
      <c r="G289" s="29">
        <v>244</v>
      </c>
      <c r="H289" s="89" t="s">
        <v>540</v>
      </c>
    </row>
    <row r="290" spans="4:8">
      <c r="D290" s="26" t="str">
        <f>CONCATENATE(учреждения!$A$9)</f>
        <v>благоустройство</v>
      </c>
      <c r="E290" s="118" t="s">
        <v>905</v>
      </c>
      <c r="F290" s="29">
        <v>262</v>
      </c>
      <c r="G290" s="29">
        <v>360</v>
      </c>
      <c r="H290" s="89" t="s">
        <v>540</v>
      </c>
    </row>
    <row r="291" spans="4:8">
      <c r="D291" s="26" t="str">
        <f>CONCATENATE(учреждения!$A$9)</f>
        <v>благоустройство</v>
      </c>
      <c r="E291" s="118" t="s">
        <v>906</v>
      </c>
      <c r="F291" s="29">
        <v>290</v>
      </c>
      <c r="G291" s="29">
        <v>831</v>
      </c>
      <c r="H291" s="89" t="s">
        <v>540</v>
      </c>
    </row>
    <row r="292" spans="4:8">
      <c r="D292" s="26" t="str">
        <f>CONCATENATE(учреждения!$A$9)</f>
        <v>благоустройство</v>
      </c>
      <c r="E292" s="118" t="s">
        <v>907</v>
      </c>
      <c r="F292" s="29">
        <v>291</v>
      </c>
      <c r="G292" s="29">
        <v>851</v>
      </c>
      <c r="H292" s="89" t="s">
        <v>540</v>
      </c>
    </row>
    <row r="293" spans="4:8">
      <c r="D293" s="26" t="str">
        <f>CONCATENATE(учреждения!$A$9)</f>
        <v>благоустройство</v>
      </c>
      <c r="E293" s="118" t="s">
        <v>908</v>
      </c>
      <c r="F293" s="29">
        <v>291</v>
      </c>
      <c r="G293" s="29">
        <v>852</v>
      </c>
      <c r="H293" s="89" t="s">
        <v>540</v>
      </c>
    </row>
    <row r="294" spans="4:8">
      <c r="D294" s="26" t="str">
        <f>CONCATENATE(учреждения!$A$9)</f>
        <v>благоустройство</v>
      </c>
      <c r="E294" s="118" t="s">
        <v>909</v>
      </c>
      <c r="F294" s="29">
        <v>291</v>
      </c>
      <c r="G294" s="29">
        <v>853</v>
      </c>
      <c r="H294" s="89" t="s">
        <v>540</v>
      </c>
    </row>
    <row r="295" spans="4:8">
      <c r="D295" s="26" t="str">
        <f>CONCATENATE(учреждения!$A$9)</f>
        <v>благоустройство</v>
      </c>
      <c r="E295" s="118" t="s">
        <v>909</v>
      </c>
      <c r="F295" s="29">
        <v>292</v>
      </c>
      <c r="G295" s="29">
        <v>853</v>
      </c>
      <c r="H295" s="89" t="s">
        <v>540</v>
      </c>
    </row>
    <row r="296" spans="4:8">
      <c r="D296" s="26" t="str">
        <f>CONCATENATE(учреждения!$A$9)</f>
        <v>благоустройство</v>
      </c>
      <c r="E296" s="118" t="s">
        <v>917</v>
      </c>
      <c r="F296" s="29">
        <v>510</v>
      </c>
      <c r="G296" s="29">
        <v>510</v>
      </c>
      <c r="H296" s="89" t="s">
        <v>540</v>
      </c>
    </row>
    <row r="297" spans="4:8">
      <c r="D297" s="26" t="str">
        <f>CONCATENATE(учреждения!$A$9)</f>
        <v>благоустройство</v>
      </c>
      <c r="E297" s="118" t="s">
        <v>918</v>
      </c>
      <c r="F297" s="29">
        <v>180</v>
      </c>
      <c r="G297" s="29">
        <v>180</v>
      </c>
      <c r="H297" s="89" t="s">
        <v>540</v>
      </c>
    </row>
    <row r="298" spans="4:8">
      <c r="D298" s="26" t="str">
        <f>CONCATENATE(учреждения!$A$9)</f>
        <v>благоустройство</v>
      </c>
      <c r="E298" s="118" t="s">
        <v>919</v>
      </c>
      <c r="F298" s="27">
        <v>225</v>
      </c>
      <c r="G298" s="27">
        <v>244</v>
      </c>
      <c r="H298" s="89" t="s">
        <v>540</v>
      </c>
    </row>
    <row r="299" spans="4:8">
      <c r="D299" s="26" t="str">
        <f>CONCATENATE(учреждения!$A$9)</f>
        <v>благоустройство</v>
      </c>
      <c r="E299" s="118" t="s">
        <v>919</v>
      </c>
      <c r="F299" s="27">
        <v>226</v>
      </c>
      <c r="G299" s="27">
        <v>244</v>
      </c>
      <c r="H299" s="89" t="s">
        <v>540</v>
      </c>
    </row>
    <row r="300" spans="4:8">
      <c r="D300" s="26" t="str">
        <f>CONCATENATE(учреждения!$A$9)</f>
        <v>благоустройство</v>
      </c>
      <c r="E300" s="118" t="s">
        <v>919</v>
      </c>
      <c r="F300" s="27">
        <v>290</v>
      </c>
      <c r="G300" s="27">
        <v>244</v>
      </c>
      <c r="H300" s="89" t="s">
        <v>540</v>
      </c>
    </row>
    <row r="301" spans="4:8">
      <c r="D301" s="26" t="str">
        <f>CONCATENATE(учреждения!$A$9)</f>
        <v>благоустройство</v>
      </c>
      <c r="E301" s="118" t="s">
        <v>919</v>
      </c>
      <c r="F301" s="27">
        <v>310</v>
      </c>
      <c r="G301" s="27">
        <v>244</v>
      </c>
      <c r="H301" s="89" t="s">
        <v>540</v>
      </c>
    </row>
    <row r="302" spans="4:8">
      <c r="D302" s="26" t="str">
        <f>CONCATENATE(учреждения!$A$9)</f>
        <v>благоустройство</v>
      </c>
      <c r="E302" s="118" t="s">
        <v>919</v>
      </c>
      <c r="F302" s="27">
        <v>340</v>
      </c>
      <c r="G302" s="27">
        <v>244</v>
      </c>
      <c r="H302" s="89" t="s">
        <v>540</v>
      </c>
    </row>
    <row r="303" spans="4:8">
      <c r="D303" s="26" t="str">
        <f>CONCATENATE(учреждения!$A$9)</f>
        <v>благоустройство</v>
      </c>
      <c r="E303" s="118" t="s">
        <v>919</v>
      </c>
      <c r="F303" s="27">
        <v>340</v>
      </c>
      <c r="G303" s="27">
        <v>244</v>
      </c>
      <c r="H303" s="89" t="s">
        <v>540</v>
      </c>
    </row>
    <row r="304" spans="4:8">
      <c r="D304" s="26" t="str">
        <f>CONCATENATE(учреждения!$A$9)</f>
        <v>благоустройство</v>
      </c>
      <c r="E304" s="118" t="s">
        <v>919</v>
      </c>
      <c r="F304" s="27">
        <v>340</v>
      </c>
      <c r="G304" s="27">
        <v>244</v>
      </c>
      <c r="H304" s="89" t="s">
        <v>540</v>
      </c>
    </row>
    <row r="305" spans="4:8">
      <c r="D305" s="26" t="str">
        <f>CONCATENATE(учреждения!$A$9)</f>
        <v>благоустройство</v>
      </c>
      <c r="E305" s="118" t="s">
        <v>919</v>
      </c>
      <c r="F305" s="27">
        <v>340</v>
      </c>
      <c r="G305" s="27">
        <v>244</v>
      </c>
      <c r="H305" s="89" t="s">
        <v>540</v>
      </c>
    </row>
    <row r="306" spans="4:8">
      <c r="D306" s="26" t="str">
        <f>CONCATENATE(учреждения!$A$9)</f>
        <v>благоустройство</v>
      </c>
      <c r="E306" s="118" t="s">
        <v>919</v>
      </c>
      <c r="F306" s="27">
        <v>340</v>
      </c>
      <c r="G306" s="27">
        <v>244</v>
      </c>
      <c r="H306" s="89" t="s">
        <v>540</v>
      </c>
    </row>
    <row r="307" spans="4:8">
      <c r="D307" s="87" t="str">
        <f>CONCATENATE(учреждения!$A$9)</f>
        <v>благоустройство</v>
      </c>
      <c r="E307" s="119" t="s">
        <v>910</v>
      </c>
      <c r="F307" s="136">
        <v>510</v>
      </c>
      <c r="G307" s="136">
        <v>510</v>
      </c>
      <c r="H307" s="88" t="s">
        <v>542</v>
      </c>
    </row>
    <row r="308" spans="4:8">
      <c r="D308" s="30" t="str">
        <f>CONCATENATE(учреждения!$A$9)</f>
        <v>благоустройство</v>
      </c>
      <c r="E308" s="122" t="s">
        <v>911</v>
      </c>
      <c r="F308" s="32">
        <v>120</v>
      </c>
      <c r="G308" s="32">
        <v>120</v>
      </c>
      <c r="H308" s="89" t="s">
        <v>542</v>
      </c>
    </row>
    <row r="309" spans="4:8">
      <c r="D309" s="30" t="str">
        <f>CONCATENATE(учреждения!$A$9)</f>
        <v>благоустройство</v>
      </c>
      <c r="E309" s="122" t="s">
        <v>912</v>
      </c>
      <c r="F309" s="137">
        <v>225</v>
      </c>
      <c r="G309" s="137">
        <v>244</v>
      </c>
      <c r="H309" s="89" t="s">
        <v>542</v>
      </c>
    </row>
    <row r="310" spans="4:8">
      <c r="D310" s="26" t="str">
        <f>CONCATENATE(учреждения!$A$9)</f>
        <v>благоустройство</v>
      </c>
      <c r="E310" s="118" t="s">
        <v>912</v>
      </c>
      <c r="F310" s="29">
        <v>226</v>
      </c>
      <c r="G310" s="29">
        <v>244</v>
      </c>
      <c r="H310" s="89" t="s">
        <v>542</v>
      </c>
    </row>
    <row r="311" spans="4:8">
      <c r="D311" s="26" t="str">
        <f>CONCATENATE(учреждения!$A$9)</f>
        <v>благоустройство</v>
      </c>
      <c r="E311" s="118" t="s">
        <v>912</v>
      </c>
      <c r="F311" s="29">
        <v>290</v>
      </c>
      <c r="G311" s="29">
        <v>244</v>
      </c>
      <c r="H311" s="89" t="s">
        <v>542</v>
      </c>
    </row>
    <row r="312" spans="4:8">
      <c r="D312" s="26" t="str">
        <f>CONCATENATE(учреждения!$A$9)</f>
        <v>благоустройство</v>
      </c>
      <c r="E312" s="118" t="s">
        <v>912</v>
      </c>
      <c r="F312" s="29">
        <v>310</v>
      </c>
      <c r="G312" s="29">
        <v>244</v>
      </c>
      <c r="H312" s="89" t="s">
        <v>542</v>
      </c>
    </row>
    <row r="313" spans="4:8">
      <c r="D313" s="26" t="str">
        <f>CONCATENATE(учреждения!$A$9)</f>
        <v>благоустройство</v>
      </c>
      <c r="E313" s="118" t="s">
        <v>912</v>
      </c>
      <c r="F313" s="29">
        <v>340</v>
      </c>
      <c r="G313" s="29">
        <v>244</v>
      </c>
      <c r="H313" s="89" t="s">
        <v>542</v>
      </c>
    </row>
    <row r="314" spans="4:8">
      <c r="D314" s="26" t="str">
        <f>CONCATENATE(учреждения!$A$9)</f>
        <v>благоустройство</v>
      </c>
      <c r="E314" s="118" t="s">
        <v>912</v>
      </c>
      <c r="F314" s="29">
        <v>340</v>
      </c>
      <c r="G314" s="29">
        <v>244</v>
      </c>
      <c r="H314" s="89" t="s">
        <v>542</v>
      </c>
    </row>
    <row r="315" spans="4:8">
      <c r="D315" s="26" t="str">
        <f>CONCATENATE(учреждения!$A$9)</f>
        <v>благоустройство</v>
      </c>
      <c r="E315" s="118" t="s">
        <v>913</v>
      </c>
      <c r="F315" s="29">
        <v>2232</v>
      </c>
      <c r="G315" s="29">
        <v>244</v>
      </c>
      <c r="H315" s="89" t="s">
        <v>542</v>
      </c>
    </row>
    <row r="316" spans="4:8">
      <c r="D316" s="26" t="str">
        <f>CONCATENATE(учреждения!$A$9)</f>
        <v>благоустройство</v>
      </c>
      <c r="E316" s="118" t="s">
        <v>914</v>
      </c>
      <c r="F316" s="29">
        <v>2231</v>
      </c>
      <c r="G316" s="29">
        <v>244</v>
      </c>
      <c r="H316" s="89" t="s">
        <v>542</v>
      </c>
    </row>
    <row r="317" spans="4:8">
      <c r="D317" s="26" t="str">
        <f>CONCATENATE(учреждения!$A$9)</f>
        <v>благоустройство</v>
      </c>
      <c r="E317" s="118" t="s">
        <v>915</v>
      </c>
      <c r="F317" s="29">
        <v>290</v>
      </c>
      <c r="G317" s="29">
        <v>851</v>
      </c>
      <c r="H317" s="89" t="s">
        <v>542</v>
      </c>
    </row>
    <row r="318" spans="4:8">
      <c r="D318" s="26" t="str">
        <f>CONCATENATE(учреждения!$A$9)</f>
        <v>благоустройство</v>
      </c>
      <c r="E318" s="118" t="s">
        <v>895</v>
      </c>
      <c r="F318" s="29">
        <v>510</v>
      </c>
      <c r="G318" s="29">
        <v>510</v>
      </c>
      <c r="H318" s="89" t="s">
        <v>542</v>
      </c>
    </row>
    <row r="319" spans="4:8">
      <c r="D319" s="26" t="str">
        <f>CONCATENATE(учреждения!$A$9)</f>
        <v>благоустройство</v>
      </c>
      <c r="E319" s="118" t="s">
        <v>896</v>
      </c>
      <c r="F319" s="29">
        <v>131</v>
      </c>
      <c r="G319" s="29">
        <v>130</v>
      </c>
      <c r="H319" s="89" t="s">
        <v>542</v>
      </c>
    </row>
    <row r="320" spans="4:8">
      <c r="D320" s="26" t="str">
        <f>CONCATENATE(учреждения!$A$9)</f>
        <v>благоустройство</v>
      </c>
      <c r="E320" s="118" t="s">
        <v>897</v>
      </c>
      <c r="F320" s="29">
        <v>211</v>
      </c>
      <c r="G320" s="29">
        <v>111</v>
      </c>
      <c r="H320" s="89" t="s">
        <v>542</v>
      </c>
    </row>
    <row r="321" spans="4:8">
      <c r="D321" s="26" t="str">
        <f>CONCATENATE(учреждения!$A$9)</f>
        <v>благоустройство</v>
      </c>
      <c r="E321" s="118" t="s">
        <v>898</v>
      </c>
      <c r="F321" s="29">
        <v>212</v>
      </c>
      <c r="G321" s="29">
        <v>112</v>
      </c>
      <c r="H321" s="89" t="s">
        <v>542</v>
      </c>
    </row>
    <row r="322" spans="4:8">
      <c r="D322" s="26" t="str">
        <f>CONCATENATE(учреждения!$A$9)</f>
        <v>благоустройство</v>
      </c>
      <c r="E322" s="118" t="s">
        <v>899</v>
      </c>
      <c r="F322" s="29">
        <v>290</v>
      </c>
      <c r="G322" s="29">
        <v>113</v>
      </c>
      <c r="H322" s="89" t="s">
        <v>542</v>
      </c>
    </row>
    <row r="323" spans="4:8">
      <c r="D323" s="26" t="str">
        <f>CONCATENATE(учреждения!$A$9)</f>
        <v>благоустройство</v>
      </c>
      <c r="E323" s="118" t="s">
        <v>900</v>
      </c>
      <c r="F323" s="29">
        <v>213</v>
      </c>
      <c r="G323" s="29">
        <v>119</v>
      </c>
      <c r="H323" s="89" t="s">
        <v>542</v>
      </c>
    </row>
    <row r="324" spans="4:8">
      <c r="D324" s="26" t="str">
        <f>CONCATENATE(учреждения!$A$9)</f>
        <v>благоустройство</v>
      </c>
      <c r="E324" s="118" t="s">
        <v>901</v>
      </c>
      <c r="F324" s="29">
        <v>221</v>
      </c>
      <c r="G324" s="29">
        <v>244</v>
      </c>
      <c r="H324" s="89" t="s">
        <v>542</v>
      </c>
    </row>
    <row r="325" spans="4:8">
      <c r="D325" s="26" t="str">
        <f>CONCATENATE(учреждения!$A$9)</f>
        <v>благоустройство</v>
      </c>
      <c r="E325" s="118" t="s">
        <v>901</v>
      </c>
      <c r="F325" s="29">
        <v>222</v>
      </c>
      <c r="G325" s="29">
        <v>244</v>
      </c>
      <c r="H325" s="89" t="s">
        <v>542</v>
      </c>
    </row>
    <row r="326" spans="4:8">
      <c r="D326" s="26" t="str">
        <f>CONCATENATE(учреждения!$A$9)</f>
        <v>благоустройство</v>
      </c>
      <c r="E326" s="118" t="s">
        <v>901</v>
      </c>
      <c r="F326" s="29">
        <v>224</v>
      </c>
      <c r="G326" s="29">
        <v>244</v>
      </c>
      <c r="H326" s="89" t="s">
        <v>542</v>
      </c>
    </row>
    <row r="327" spans="4:8">
      <c r="D327" s="26" t="str">
        <f>CONCATENATE(учреждения!$A$9)</f>
        <v>благоустройство</v>
      </c>
      <c r="E327" s="118" t="s">
        <v>901</v>
      </c>
      <c r="F327" s="29">
        <v>225</v>
      </c>
      <c r="G327" s="29">
        <v>244</v>
      </c>
      <c r="H327" s="89" t="s">
        <v>542</v>
      </c>
    </row>
    <row r="328" spans="4:8">
      <c r="D328" s="26" t="str">
        <f>CONCATENATE(учреждения!$A$9)</f>
        <v>благоустройство</v>
      </c>
      <c r="E328" s="118" t="s">
        <v>901</v>
      </c>
      <c r="F328" s="29">
        <v>226</v>
      </c>
      <c r="G328" s="29">
        <v>244</v>
      </c>
      <c r="H328" s="89" t="s">
        <v>542</v>
      </c>
    </row>
    <row r="329" spans="4:8">
      <c r="D329" s="26" t="str">
        <f>CONCATENATE(учреждения!$A$9)</f>
        <v>благоустройство</v>
      </c>
      <c r="E329" s="118" t="s">
        <v>901</v>
      </c>
      <c r="F329" s="29">
        <v>290</v>
      </c>
      <c r="G329" s="29">
        <v>244</v>
      </c>
      <c r="H329" s="89" t="s">
        <v>542</v>
      </c>
    </row>
    <row r="330" spans="4:8">
      <c r="D330" s="26" t="str">
        <f>CONCATENATE(учреждения!$A$9)</f>
        <v>благоустройство</v>
      </c>
      <c r="E330" s="118" t="s">
        <v>901</v>
      </c>
      <c r="F330" s="29">
        <v>310</v>
      </c>
      <c r="G330" s="29">
        <v>244</v>
      </c>
      <c r="H330" s="89" t="s">
        <v>542</v>
      </c>
    </row>
    <row r="331" spans="4:8">
      <c r="D331" s="26" t="str">
        <f>CONCATENATE(учреждения!$A$9)</f>
        <v>благоустройство</v>
      </c>
      <c r="E331" s="118" t="s">
        <v>902</v>
      </c>
      <c r="F331" s="29">
        <v>2233</v>
      </c>
      <c r="G331" s="29">
        <v>244</v>
      </c>
      <c r="H331" s="89" t="s">
        <v>542</v>
      </c>
    </row>
    <row r="332" spans="4:8">
      <c r="D332" s="26" t="str">
        <f>CONCATENATE(учреждения!$A$9)</f>
        <v>благоустройство</v>
      </c>
      <c r="E332" s="118" t="s">
        <v>901</v>
      </c>
      <c r="F332" s="29">
        <v>340</v>
      </c>
      <c r="G332" s="29">
        <v>244</v>
      </c>
      <c r="H332" s="89" t="s">
        <v>542</v>
      </c>
    </row>
    <row r="333" spans="4:8">
      <c r="D333" s="26" t="str">
        <f>CONCATENATE(учреждения!$A$9)</f>
        <v>благоустройство</v>
      </c>
      <c r="E333" s="118" t="s">
        <v>901</v>
      </c>
      <c r="F333" s="29">
        <v>340</v>
      </c>
      <c r="G333" s="29">
        <v>244</v>
      </c>
      <c r="H333" s="89" t="s">
        <v>542</v>
      </c>
    </row>
    <row r="334" spans="4:8">
      <c r="D334" s="26" t="str">
        <f>CONCATENATE(учреждения!$A$9)</f>
        <v>благоустройство</v>
      </c>
      <c r="E334" s="118" t="s">
        <v>901</v>
      </c>
      <c r="F334" s="29">
        <v>340</v>
      </c>
      <c r="G334" s="29">
        <v>244</v>
      </c>
      <c r="H334" s="89" t="s">
        <v>542</v>
      </c>
    </row>
    <row r="335" spans="4:8">
      <c r="D335" s="26" t="str">
        <f>CONCATENATE(учреждения!$A$9)</f>
        <v>благоустройство</v>
      </c>
      <c r="E335" s="118" t="s">
        <v>901</v>
      </c>
      <c r="F335" s="29">
        <v>340</v>
      </c>
      <c r="G335" s="29">
        <v>244</v>
      </c>
      <c r="H335" s="89" t="s">
        <v>542</v>
      </c>
    </row>
    <row r="336" spans="4:8">
      <c r="D336" s="26" t="str">
        <f>CONCATENATE(учреждения!$A$9)</f>
        <v>благоустройство</v>
      </c>
      <c r="E336" s="118" t="s">
        <v>901</v>
      </c>
      <c r="F336" s="29">
        <v>340</v>
      </c>
      <c r="G336" s="29">
        <v>244</v>
      </c>
      <c r="H336" s="89" t="s">
        <v>542</v>
      </c>
    </row>
    <row r="337" spans="4:8">
      <c r="D337" s="26" t="str">
        <f>CONCATENATE(учреждения!$A$9)</f>
        <v>благоустройство</v>
      </c>
      <c r="E337" s="118" t="s">
        <v>903</v>
      </c>
      <c r="F337" s="29">
        <v>2232</v>
      </c>
      <c r="G337" s="29">
        <v>244</v>
      </c>
      <c r="H337" s="89" t="s">
        <v>542</v>
      </c>
    </row>
    <row r="338" spans="4:8">
      <c r="D338" s="26" t="str">
        <f>CONCATENATE(учреждения!$A$9)</f>
        <v>благоустройство</v>
      </c>
      <c r="E338" s="118" t="s">
        <v>904</v>
      </c>
      <c r="F338" s="29">
        <v>2231</v>
      </c>
      <c r="G338" s="29">
        <v>244</v>
      </c>
      <c r="H338" s="89" t="s">
        <v>542</v>
      </c>
    </row>
    <row r="339" spans="4:8">
      <c r="D339" s="26" t="str">
        <f>CONCATENATE(учреждения!$A$9)</f>
        <v>благоустройство</v>
      </c>
      <c r="E339" s="118" t="s">
        <v>905</v>
      </c>
      <c r="F339" s="29">
        <v>262</v>
      </c>
      <c r="G339" s="29">
        <v>360</v>
      </c>
      <c r="H339" s="89" t="s">
        <v>542</v>
      </c>
    </row>
    <row r="340" spans="4:8">
      <c r="D340" s="26" t="str">
        <f>CONCATENATE(учреждения!$A$9)</f>
        <v>благоустройство</v>
      </c>
      <c r="E340" s="118" t="s">
        <v>907</v>
      </c>
      <c r="F340" s="29">
        <v>291</v>
      </c>
      <c r="G340" s="29">
        <v>851</v>
      </c>
      <c r="H340" s="89" t="s">
        <v>542</v>
      </c>
    </row>
    <row r="341" spans="4:8">
      <c r="D341" s="26" t="str">
        <f>CONCATENATE(учреждения!$A$9)</f>
        <v>благоустройство</v>
      </c>
      <c r="E341" s="118" t="s">
        <v>908</v>
      </c>
      <c r="F341" s="29">
        <v>291</v>
      </c>
      <c r="G341" s="29">
        <v>852</v>
      </c>
      <c r="H341" s="89" t="s">
        <v>542</v>
      </c>
    </row>
    <row r="342" spans="4:8">
      <c r="D342" s="26" t="str">
        <f>CONCATENATE(учреждения!$A$9)</f>
        <v>благоустройство</v>
      </c>
      <c r="E342" s="118" t="s">
        <v>909</v>
      </c>
      <c r="F342" s="29">
        <v>291</v>
      </c>
      <c r="G342" s="29">
        <v>853</v>
      </c>
      <c r="H342" s="89" t="s">
        <v>542</v>
      </c>
    </row>
    <row r="343" spans="4:8">
      <c r="D343" s="26" t="str">
        <f>CONCATENATE(учреждения!$A$9)</f>
        <v>благоустройство</v>
      </c>
      <c r="E343" s="118" t="s">
        <v>909</v>
      </c>
      <c r="F343" s="29">
        <v>292</v>
      </c>
      <c r="G343" s="29">
        <v>853</v>
      </c>
      <c r="H343" s="89" t="s">
        <v>542</v>
      </c>
    </row>
    <row r="344" spans="4:8">
      <c r="D344" s="26" t="str">
        <f>CONCATENATE(учреждения!$A$9)</f>
        <v>благоустройство</v>
      </c>
      <c r="E344" s="118" t="s">
        <v>917</v>
      </c>
      <c r="F344" s="29">
        <v>510</v>
      </c>
      <c r="G344" s="29">
        <v>510</v>
      </c>
      <c r="H344" s="89" t="s">
        <v>542</v>
      </c>
    </row>
    <row r="345" spans="4:8">
      <c r="D345" s="26" t="str">
        <f>CONCATENATE(учреждения!$A$9)</f>
        <v>благоустройство</v>
      </c>
      <c r="E345" s="118" t="s">
        <v>918</v>
      </c>
      <c r="F345" s="29">
        <v>180</v>
      </c>
      <c r="G345" s="29">
        <v>180</v>
      </c>
      <c r="H345" s="89" t="s">
        <v>542</v>
      </c>
    </row>
    <row r="346" spans="4:8">
      <c r="D346" s="26" t="str">
        <f>CONCATENATE(учреждения!$A$9)</f>
        <v>благоустройство</v>
      </c>
      <c r="E346" s="118" t="s">
        <v>919</v>
      </c>
      <c r="F346" s="27">
        <v>225</v>
      </c>
      <c r="G346" s="27">
        <v>244</v>
      </c>
      <c r="H346" s="89" t="s">
        <v>542</v>
      </c>
    </row>
    <row r="347" spans="4:8">
      <c r="D347" s="26" t="str">
        <f>CONCATENATE(учреждения!$A$9)</f>
        <v>благоустройство</v>
      </c>
      <c r="E347" s="118" t="s">
        <v>919</v>
      </c>
      <c r="F347" s="27">
        <v>226</v>
      </c>
      <c r="G347" s="27">
        <v>244</v>
      </c>
      <c r="H347" s="89" t="s">
        <v>542</v>
      </c>
    </row>
    <row r="348" spans="4:8">
      <c r="D348" s="26" t="str">
        <f>CONCATENATE(учреждения!$A$9)</f>
        <v>благоустройство</v>
      </c>
      <c r="E348" s="118" t="s">
        <v>919</v>
      </c>
      <c r="F348" s="27">
        <v>290</v>
      </c>
      <c r="G348" s="27">
        <v>244</v>
      </c>
      <c r="H348" s="89" t="s">
        <v>542</v>
      </c>
    </row>
    <row r="349" spans="4:8">
      <c r="D349" s="26" t="str">
        <f>CONCATENATE(учреждения!$A$9)</f>
        <v>благоустройство</v>
      </c>
      <c r="E349" s="118" t="s">
        <v>919</v>
      </c>
      <c r="F349" s="27">
        <v>310</v>
      </c>
      <c r="G349" s="27">
        <v>244</v>
      </c>
      <c r="H349" s="89" t="s">
        <v>542</v>
      </c>
    </row>
    <row r="350" spans="4:8">
      <c r="D350" s="26" t="str">
        <f>CONCATENATE(учреждения!$A$9)</f>
        <v>благоустройство</v>
      </c>
      <c r="E350" s="118" t="s">
        <v>919</v>
      </c>
      <c r="F350" s="27">
        <v>340</v>
      </c>
      <c r="G350" s="27">
        <v>244</v>
      </c>
      <c r="H350" s="89" t="s">
        <v>542</v>
      </c>
    </row>
    <row r="351" spans="4:8">
      <c r="D351" s="26" t="str">
        <f>CONCATENATE(учреждения!$A$9)</f>
        <v>благоустройство</v>
      </c>
      <c r="E351" s="118" t="s">
        <v>919</v>
      </c>
      <c r="F351" s="27">
        <v>340</v>
      </c>
      <c r="G351" s="27">
        <v>244</v>
      </c>
      <c r="H351" s="89" t="s">
        <v>542</v>
      </c>
    </row>
    <row r="352" spans="4:8">
      <c r="D352" s="26" t="str">
        <f>CONCATENATE(учреждения!$A$9)</f>
        <v>благоустройство</v>
      </c>
      <c r="E352" s="118" t="s">
        <v>919</v>
      </c>
      <c r="F352" s="27">
        <v>340</v>
      </c>
      <c r="G352" s="27">
        <v>244</v>
      </c>
      <c r="H352" s="89" t="s">
        <v>542</v>
      </c>
    </row>
    <row r="353" spans="2:8">
      <c r="D353" s="26" t="str">
        <f>CONCATENATE(учреждения!$A$9)</f>
        <v>благоустройство</v>
      </c>
      <c r="E353" s="118" t="s">
        <v>919</v>
      </c>
      <c r="F353" s="27">
        <v>340</v>
      </c>
      <c r="G353" s="27">
        <v>244</v>
      </c>
      <c r="H353" s="89" t="s">
        <v>542</v>
      </c>
    </row>
    <row r="354" spans="2:8">
      <c r="D354" s="26" t="str">
        <f>CONCATENATE(учреждения!$A$9)</f>
        <v>благоустройство</v>
      </c>
      <c r="E354" s="118" t="s">
        <v>919</v>
      </c>
      <c r="F354" s="27">
        <v>340</v>
      </c>
      <c r="G354" s="27">
        <v>244</v>
      </c>
      <c r="H354" s="89" t="s">
        <v>542</v>
      </c>
    </row>
    <row r="355" spans="2:8">
      <c r="B355" s="26" t="s">
        <v>274</v>
      </c>
      <c r="D355" s="26" t="str">
        <f>CONCATENATE(учреждения!$A$10)</f>
        <v>МХШ</v>
      </c>
      <c r="E355" s="118" t="s">
        <v>910</v>
      </c>
      <c r="F355" s="27">
        <v>510</v>
      </c>
      <c r="G355" s="27">
        <v>510</v>
      </c>
      <c r="H355" s="83" t="s">
        <v>539</v>
      </c>
    </row>
    <row r="356" spans="2:8">
      <c r="D356" s="26" t="str">
        <f>CONCATENATE(учреждения!$A$10)</f>
        <v>МХШ</v>
      </c>
      <c r="E356" s="118" t="s">
        <v>911</v>
      </c>
      <c r="F356" s="27">
        <v>121</v>
      </c>
      <c r="G356" s="27">
        <v>120</v>
      </c>
      <c r="H356" s="83" t="s">
        <v>539</v>
      </c>
    </row>
    <row r="357" spans="2:8">
      <c r="D357" s="26" t="str">
        <f>CONCATENATE(учреждения!$A$10)</f>
        <v>МХШ</v>
      </c>
      <c r="E357" s="118" t="s">
        <v>914</v>
      </c>
      <c r="F357" s="29">
        <v>2231</v>
      </c>
      <c r="G357" s="29">
        <v>244</v>
      </c>
      <c r="H357" s="83" t="s">
        <v>539</v>
      </c>
    </row>
    <row r="358" spans="2:8">
      <c r="D358" s="26" t="str">
        <f>CONCATENATE(учреждения!$A$10)</f>
        <v>МХШ</v>
      </c>
      <c r="E358" s="118" t="s">
        <v>913</v>
      </c>
      <c r="F358" s="29">
        <v>2232</v>
      </c>
      <c r="G358" s="29">
        <v>244</v>
      </c>
      <c r="H358" s="83" t="s">
        <v>539</v>
      </c>
    </row>
    <row r="359" spans="2:8">
      <c r="D359" s="26" t="str">
        <f>CONCATENATE(учреждения!$A$10)</f>
        <v>МХШ</v>
      </c>
      <c r="E359" s="118" t="s">
        <v>912</v>
      </c>
      <c r="F359" s="29">
        <v>225</v>
      </c>
      <c r="G359" s="29">
        <v>244</v>
      </c>
      <c r="H359" s="83" t="s">
        <v>539</v>
      </c>
    </row>
    <row r="360" spans="2:8">
      <c r="D360" s="26" t="str">
        <f>CONCATENATE(учреждения!$A$10)</f>
        <v>МХШ</v>
      </c>
      <c r="E360" s="118" t="s">
        <v>912</v>
      </c>
      <c r="F360" s="29">
        <v>226</v>
      </c>
      <c r="G360" s="29">
        <v>244</v>
      </c>
      <c r="H360" s="83" t="s">
        <v>539</v>
      </c>
    </row>
    <row r="361" spans="2:8">
      <c r="D361" s="26" t="str">
        <f>CONCATENATE(учреждения!$A$10)</f>
        <v>МХШ</v>
      </c>
      <c r="E361" s="118" t="s">
        <v>912</v>
      </c>
      <c r="F361" s="29">
        <v>290</v>
      </c>
      <c r="G361" s="29">
        <v>244</v>
      </c>
      <c r="H361" s="83" t="s">
        <v>539</v>
      </c>
    </row>
    <row r="362" spans="2:8">
      <c r="D362" s="26" t="str">
        <f>CONCATENATE(учреждения!$A$10)</f>
        <v>МХШ</v>
      </c>
      <c r="E362" s="118" t="s">
        <v>912</v>
      </c>
      <c r="F362" s="29">
        <v>310</v>
      </c>
      <c r="G362" s="29">
        <v>244</v>
      </c>
      <c r="H362" s="83" t="s">
        <v>539</v>
      </c>
    </row>
    <row r="363" spans="2:8">
      <c r="D363" s="26" t="str">
        <f>CONCATENATE(учреждения!$A$10)</f>
        <v>МХШ</v>
      </c>
      <c r="E363" s="118" t="s">
        <v>912</v>
      </c>
      <c r="F363" s="29">
        <v>344</v>
      </c>
      <c r="G363" s="29">
        <v>244</v>
      </c>
      <c r="H363" s="83" t="s">
        <v>539</v>
      </c>
    </row>
    <row r="364" spans="2:8">
      <c r="D364" s="26" t="str">
        <f>CONCATENATE(учреждения!$A$10)</f>
        <v>МХШ</v>
      </c>
      <c r="E364" s="118" t="s">
        <v>912</v>
      </c>
      <c r="F364" s="29">
        <v>346</v>
      </c>
      <c r="G364" s="29">
        <v>244</v>
      </c>
      <c r="H364" s="83" t="s">
        <v>539</v>
      </c>
    </row>
    <row r="365" spans="2:8">
      <c r="D365" s="26" t="str">
        <f>CONCATENATE(учреждения!$A$10)</f>
        <v>МХШ</v>
      </c>
      <c r="E365" s="118" t="s">
        <v>912</v>
      </c>
      <c r="F365" s="29">
        <v>349</v>
      </c>
      <c r="G365" s="29">
        <v>244</v>
      </c>
      <c r="H365" s="26">
        <v>703</v>
      </c>
    </row>
    <row r="366" spans="2:8">
      <c r="D366" s="26" t="str">
        <f>CONCATENATE(учреждения!$A$10)</f>
        <v>МХШ</v>
      </c>
      <c r="E366" s="118" t="s">
        <v>915</v>
      </c>
      <c r="F366" s="29">
        <v>290</v>
      </c>
      <c r="G366" s="29">
        <v>851</v>
      </c>
      <c r="H366" s="83" t="s">
        <v>539</v>
      </c>
    </row>
    <row r="367" spans="2:8">
      <c r="D367" s="26" t="str">
        <f>CONCATENATE(учреждения!$A$10)</f>
        <v>МХШ</v>
      </c>
      <c r="E367" s="118" t="s">
        <v>895</v>
      </c>
      <c r="F367" s="29">
        <v>510</v>
      </c>
      <c r="G367" s="29">
        <v>510</v>
      </c>
      <c r="H367" s="83" t="s">
        <v>539</v>
      </c>
    </row>
    <row r="368" spans="2:8">
      <c r="D368" s="26" t="str">
        <f>CONCATENATE(учреждения!$A$10)</f>
        <v>МХШ</v>
      </c>
      <c r="E368" s="118" t="s">
        <v>896</v>
      </c>
      <c r="F368" s="29">
        <v>131</v>
      </c>
      <c r="G368" s="29">
        <v>130</v>
      </c>
      <c r="H368" s="83" t="s">
        <v>539</v>
      </c>
    </row>
    <row r="369" spans="4:8">
      <c r="D369" s="26" t="str">
        <f>CONCATENATE(учреждения!$A$10)</f>
        <v>МХШ</v>
      </c>
      <c r="E369" s="118" t="s">
        <v>897</v>
      </c>
      <c r="F369" s="29">
        <v>211</v>
      </c>
      <c r="G369" s="29">
        <v>111</v>
      </c>
      <c r="H369" s="83" t="s">
        <v>539</v>
      </c>
    </row>
    <row r="370" spans="4:8">
      <c r="D370" s="26" t="str">
        <f>CONCATENATE(учреждения!$A$10)</f>
        <v>МХШ</v>
      </c>
      <c r="E370" s="118" t="s">
        <v>898</v>
      </c>
      <c r="F370" s="29">
        <v>212</v>
      </c>
      <c r="G370" s="29">
        <v>112</v>
      </c>
      <c r="H370" s="83" t="s">
        <v>539</v>
      </c>
    </row>
    <row r="371" spans="4:8">
      <c r="D371" s="26" t="str">
        <f>CONCATENATE(учреждения!$A$10)</f>
        <v>МХШ</v>
      </c>
      <c r="E371" s="118" t="s">
        <v>898</v>
      </c>
      <c r="F371" s="29">
        <v>226</v>
      </c>
      <c r="G371" s="29">
        <v>112</v>
      </c>
      <c r="H371" s="83" t="s">
        <v>539</v>
      </c>
    </row>
    <row r="372" spans="4:8">
      <c r="D372" s="26" t="str">
        <f>CONCATENATE(учреждения!$A$10)</f>
        <v>МХШ</v>
      </c>
      <c r="E372" s="118" t="s">
        <v>899</v>
      </c>
      <c r="F372" s="29">
        <v>290</v>
      </c>
      <c r="G372" s="29">
        <v>113</v>
      </c>
      <c r="H372" s="83" t="s">
        <v>539</v>
      </c>
    </row>
    <row r="373" spans="4:8">
      <c r="D373" s="26" t="str">
        <f>CONCATENATE(учреждения!$A$10)</f>
        <v>МХШ</v>
      </c>
      <c r="E373" s="118" t="s">
        <v>900</v>
      </c>
      <c r="F373" s="29">
        <v>213</v>
      </c>
      <c r="G373" s="29">
        <v>119</v>
      </c>
      <c r="H373" s="83" t="s">
        <v>539</v>
      </c>
    </row>
    <row r="374" spans="4:8">
      <c r="D374" s="26" t="str">
        <f>CONCATENATE(учреждения!$A$10)</f>
        <v>МХШ</v>
      </c>
      <c r="E374" s="118" t="s">
        <v>901</v>
      </c>
      <c r="F374" s="29">
        <v>221</v>
      </c>
      <c r="G374" s="29">
        <v>244</v>
      </c>
      <c r="H374" s="83" t="s">
        <v>539</v>
      </c>
    </row>
    <row r="375" spans="4:8">
      <c r="D375" s="26" t="str">
        <f>CONCATENATE(учреждения!$A$10)</f>
        <v>МХШ</v>
      </c>
      <c r="E375" s="118" t="s">
        <v>901</v>
      </c>
      <c r="F375" s="29">
        <v>222</v>
      </c>
      <c r="G375" s="29">
        <v>244</v>
      </c>
      <c r="H375" s="83" t="s">
        <v>539</v>
      </c>
    </row>
    <row r="376" spans="4:8">
      <c r="D376" s="26" t="str">
        <f>CONCATENATE(учреждения!$A$10)</f>
        <v>МХШ</v>
      </c>
      <c r="E376" s="118" t="s">
        <v>904</v>
      </c>
      <c r="F376" s="29">
        <v>2231</v>
      </c>
      <c r="G376" s="29">
        <v>244</v>
      </c>
      <c r="H376" s="83" t="s">
        <v>539</v>
      </c>
    </row>
    <row r="377" spans="4:8">
      <c r="D377" s="26" t="str">
        <f>CONCATENATE(учреждения!$A$10)</f>
        <v>МХШ</v>
      </c>
      <c r="E377" s="118" t="s">
        <v>903</v>
      </c>
      <c r="F377" s="29">
        <v>2232</v>
      </c>
      <c r="G377" s="29">
        <v>244</v>
      </c>
      <c r="H377" s="83" t="s">
        <v>539</v>
      </c>
    </row>
    <row r="378" spans="4:8">
      <c r="D378" s="26" t="str">
        <f>CONCATENATE(учреждения!$A$10)</f>
        <v>МХШ</v>
      </c>
      <c r="E378" s="118" t="s">
        <v>902</v>
      </c>
      <c r="F378" s="29">
        <v>2233</v>
      </c>
      <c r="G378" s="29">
        <v>244</v>
      </c>
      <c r="H378" s="83" t="s">
        <v>539</v>
      </c>
    </row>
    <row r="379" spans="4:8">
      <c r="D379" s="26" t="str">
        <f>CONCATENATE(учреждения!$A$10)</f>
        <v>МХШ</v>
      </c>
      <c r="E379" s="118" t="s">
        <v>901</v>
      </c>
      <c r="F379" s="29">
        <v>224</v>
      </c>
      <c r="G379" s="29">
        <v>244</v>
      </c>
      <c r="H379" s="83" t="s">
        <v>539</v>
      </c>
    </row>
    <row r="380" spans="4:8">
      <c r="D380" s="26" t="str">
        <f>CONCATENATE(учреждения!$A$10)</f>
        <v>МХШ</v>
      </c>
      <c r="E380" s="118" t="s">
        <v>901</v>
      </c>
      <c r="F380" s="29">
        <v>225</v>
      </c>
      <c r="G380" s="29">
        <v>244</v>
      </c>
      <c r="H380" s="83" t="s">
        <v>539</v>
      </c>
    </row>
    <row r="381" spans="4:8">
      <c r="D381" s="26" t="str">
        <f>CONCATENATE(учреждения!$A$10)</f>
        <v>МХШ</v>
      </c>
      <c r="E381" s="118" t="s">
        <v>901</v>
      </c>
      <c r="F381" s="29">
        <v>226</v>
      </c>
      <c r="G381" s="29">
        <v>244</v>
      </c>
      <c r="H381" s="83" t="s">
        <v>539</v>
      </c>
    </row>
    <row r="382" spans="4:8">
      <c r="D382" s="26" t="str">
        <f>CONCATENATE(учреждения!$A$10)</f>
        <v>МХШ</v>
      </c>
      <c r="E382" s="118" t="s">
        <v>901</v>
      </c>
      <c r="F382" s="29">
        <v>296</v>
      </c>
      <c r="G382" s="29">
        <v>244</v>
      </c>
      <c r="H382" s="83" t="s">
        <v>539</v>
      </c>
    </row>
    <row r="383" spans="4:8">
      <c r="D383" s="26" t="str">
        <f>CONCATENATE(учреждения!$A$10)</f>
        <v>МХШ</v>
      </c>
      <c r="E383" s="118" t="s">
        <v>901</v>
      </c>
      <c r="F383" s="29">
        <v>310</v>
      </c>
      <c r="G383" s="29">
        <v>244</v>
      </c>
      <c r="H383" s="83" t="s">
        <v>539</v>
      </c>
    </row>
    <row r="384" spans="4:8">
      <c r="D384" s="26" t="str">
        <f>CONCATENATE(учреждения!$A$10)</f>
        <v>МХШ</v>
      </c>
      <c r="E384" s="118" t="s">
        <v>901</v>
      </c>
      <c r="F384" s="29">
        <v>341</v>
      </c>
      <c r="G384" s="29">
        <v>244</v>
      </c>
      <c r="H384" s="83" t="s">
        <v>539</v>
      </c>
    </row>
    <row r="385" spans="4:8">
      <c r="D385" s="26" t="str">
        <f>CONCATENATE(учреждения!$A$10)</f>
        <v>МХШ</v>
      </c>
      <c r="E385" s="118" t="s">
        <v>901</v>
      </c>
      <c r="F385" s="29">
        <v>344</v>
      </c>
      <c r="G385" s="29">
        <v>244</v>
      </c>
      <c r="H385" s="83" t="s">
        <v>539</v>
      </c>
    </row>
    <row r="386" spans="4:8">
      <c r="D386" s="26" t="str">
        <f>CONCATENATE(учреждения!$A$10)</f>
        <v>МХШ</v>
      </c>
      <c r="E386" s="118" t="s">
        <v>901</v>
      </c>
      <c r="F386" s="29">
        <v>345</v>
      </c>
      <c r="G386" s="29">
        <v>244</v>
      </c>
      <c r="H386" s="83" t="s">
        <v>539</v>
      </c>
    </row>
    <row r="387" spans="4:8">
      <c r="D387" s="26" t="str">
        <f>CONCATENATE(учреждения!$A$10)</f>
        <v>МХШ</v>
      </c>
      <c r="E387" s="118" t="s">
        <v>901</v>
      </c>
      <c r="F387" s="29">
        <v>346</v>
      </c>
      <c r="G387" s="29">
        <v>244</v>
      </c>
      <c r="H387" s="83" t="s">
        <v>539</v>
      </c>
    </row>
    <row r="388" spans="4:8">
      <c r="D388" s="26" t="str">
        <f>CONCATENATE(учреждения!$A$10)</f>
        <v>МХШ</v>
      </c>
      <c r="E388" s="118" t="s">
        <v>901</v>
      </c>
      <c r="F388" s="29">
        <v>349</v>
      </c>
      <c r="G388" s="29">
        <v>244</v>
      </c>
      <c r="H388" s="83" t="s">
        <v>539</v>
      </c>
    </row>
    <row r="389" spans="4:8">
      <c r="D389" s="26" t="str">
        <f>CONCATENATE(учреждения!$A$10)</f>
        <v>МХШ</v>
      </c>
      <c r="E389" s="118" t="s">
        <v>901</v>
      </c>
      <c r="F389" s="29">
        <v>353</v>
      </c>
      <c r="G389" s="29">
        <v>244</v>
      </c>
      <c r="H389" s="83" t="s">
        <v>539</v>
      </c>
    </row>
    <row r="390" spans="4:8">
      <c r="D390" s="26" t="str">
        <f>CONCATENATE(учреждения!$A$10)</f>
        <v>МХШ</v>
      </c>
      <c r="E390" s="118" t="s">
        <v>905</v>
      </c>
      <c r="F390" s="29">
        <v>262</v>
      </c>
      <c r="G390" s="29">
        <v>360</v>
      </c>
      <c r="H390" s="83" t="s">
        <v>539</v>
      </c>
    </row>
    <row r="391" spans="4:8">
      <c r="D391" s="26" t="str">
        <f>CONCATENATE(учреждения!$A$10)</f>
        <v>МХШ</v>
      </c>
      <c r="E391" s="118" t="s">
        <v>906</v>
      </c>
      <c r="F391" s="29">
        <v>290</v>
      </c>
      <c r="G391" s="29">
        <v>831</v>
      </c>
      <c r="H391" s="83" t="s">
        <v>539</v>
      </c>
    </row>
    <row r="392" spans="4:8">
      <c r="D392" s="26" t="str">
        <f>CONCATENATE(учреждения!$A$10)</f>
        <v>МХШ</v>
      </c>
      <c r="E392" s="118" t="s">
        <v>907</v>
      </c>
      <c r="F392" s="29">
        <v>290</v>
      </c>
      <c r="G392" s="29">
        <v>851</v>
      </c>
      <c r="H392" s="83" t="s">
        <v>539</v>
      </c>
    </row>
    <row r="393" spans="4:8">
      <c r="D393" s="26" t="str">
        <f>CONCATENATE(учреждения!$A$10)</f>
        <v>МХШ</v>
      </c>
      <c r="E393" s="118" t="s">
        <v>908</v>
      </c>
      <c r="F393" s="29">
        <v>291</v>
      </c>
      <c r="G393" s="29">
        <v>852</v>
      </c>
      <c r="H393" s="83" t="s">
        <v>539</v>
      </c>
    </row>
    <row r="394" spans="4:8">
      <c r="D394" s="26" t="str">
        <f>CONCATENATE(учреждения!$A$10)</f>
        <v>МХШ</v>
      </c>
      <c r="E394" s="118" t="s">
        <v>909</v>
      </c>
      <c r="F394" s="29">
        <v>292</v>
      </c>
      <c r="G394" s="29">
        <v>853</v>
      </c>
      <c r="H394" s="83" t="s">
        <v>539</v>
      </c>
    </row>
    <row r="395" spans="4:8">
      <c r="D395" s="26" t="str">
        <f>CONCATENATE(учреждения!$A$10)</f>
        <v>МХШ</v>
      </c>
      <c r="E395" s="118" t="s">
        <v>909</v>
      </c>
      <c r="F395" s="29">
        <v>293</v>
      </c>
      <c r="G395" s="29">
        <v>853</v>
      </c>
      <c r="H395" s="83" t="s">
        <v>539</v>
      </c>
    </row>
    <row r="396" spans="4:8">
      <c r="D396" s="26" t="str">
        <f>CONCATENATE(учреждения!$A$10)</f>
        <v>МХШ</v>
      </c>
      <c r="E396" s="118" t="s">
        <v>916</v>
      </c>
      <c r="F396" s="27">
        <v>140</v>
      </c>
      <c r="G396" s="27">
        <v>140</v>
      </c>
      <c r="H396" s="83" t="s">
        <v>539</v>
      </c>
    </row>
    <row r="397" spans="4:8">
      <c r="D397" s="26" t="str">
        <f>CONCATENATE(учреждения!$A$10)</f>
        <v>МХШ</v>
      </c>
      <c r="E397" s="118" t="s">
        <v>779</v>
      </c>
      <c r="F397" s="27">
        <v>510</v>
      </c>
      <c r="G397" s="29">
        <v>510</v>
      </c>
      <c r="H397" s="83" t="s">
        <v>539</v>
      </c>
    </row>
    <row r="398" spans="4:8">
      <c r="D398" s="26" t="str">
        <f>CONCATENATE(учреждения!$A$10)</f>
        <v>МХШ</v>
      </c>
      <c r="E398" s="118" t="s">
        <v>780</v>
      </c>
      <c r="F398" s="27">
        <v>610</v>
      </c>
      <c r="G398" s="27">
        <v>610</v>
      </c>
      <c r="H398" s="83" t="s">
        <v>539</v>
      </c>
    </row>
    <row r="399" spans="4:8">
      <c r="D399" s="26" t="str">
        <f>CONCATENATE(учреждения!$A$10)</f>
        <v>МХШ</v>
      </c>
      <c r="E399" s="118" t="s">
        <v>917</v>
      </c>
      <c r="F399" s="27">
        <v>510</v>
      </c>
      <c r="G399" s="29">
        <v>510</v>
      </c>
      <c r="H399" s="83" t="s">
        <v>539</v>
      </c>
    </row>
    <row r="400" spans="4:8">
      <c r="D400" s="26" t="str">
        <f>CONCATENATE(учреждения!$A$10)</f>
        <v>МХШ</v>
      </c>
      <c r="E400" s="118" t="s">
        <v>918</v>
      </c>
      <c r="F400" s="27">
        <v>189</v>
      </c>
      <c r="G400" s="27">
        <v>180</v>
      </c>
      <c r="H400" s="83" t="s">
        <v>539</v>
      </c>
    </row>
    <row r="401" spans="2:8">
      <c r="D401" s="26" t="str">
        <f>CONCATENATE(учреждения!$A$10)</f>
        <v>МХШ</v>
      </c>
      <c r="E401" s="118" t="s">
        <v>919</v>
      </c>
      <c r="F401" s="27">
        <v>225</v>
      </c>
      <c r="G401" s="27">
        <v>244</v>
      </c>
      <c r="H401" s="83" t="s">
        <v>539</v>
      </c>
    </row>
    <row r="402" spans="2:8">
      <c r="D402" s="26" t="str">
        <f>CONCATENATE(учреждения!$A$10)</f>
        <v>МХШ</v>
      </c>
      <c r="E402" s="118" t="s">
        <v>919</v>
      </c>
      <c r="F402" s="27">
        <v>226</v>
      </c>
      <c r="G402" s="27">
        <v>244</v>
      </c>
      <c r="H402" s="83" t="s">
        <v>539</v>
      </c>
    </row>
    <row r="403" spans="2:8">
      <c r="D403" s="26" t="str">
        <f>CONCATENATE(учреждения!$A$10)</f>
        <v>МХШ</v>
      </c>
      <c r="E403" s="118" t="s">
        <v>919</v>
      </c>
      <c r="F403" s="27">
        <v>296</v>
      </c>
      <c r="G403" s="27">
        <v>244</v>
      </c>
      <c r="H403" s="83" t="s">
        <v>539</v>
      </c>
    </row>
    <row r="404" spans="2:8">
      <c r="D404" s="26" t="str">
        <f>CONCATENATE(учреждения!$A$10)</f>
        <v>МХШ</v>
      </c>
      <c r="E404" s="118" t="s">
        <v>919</v>
      </c>
      <c r="F404" s="27">
        <v>310</v>
      </c>
      <c r="G404" s="27">
        <v>244</v>
      </c>
      <c r="H404" s="83" t="s">
        <v>539</v>
      </c>
    </row>
    <row r="405" spans="2:8">
      <c r="D405" s="26" t="str">
        <f>CONCATENATE(учреждения!$A$10)</f>
        <v>МХШ</v>
      </c>
      <c r="E405" s="118" t="s">
        <v>919</v>
      </c>
      <c r="F405" s="27">
        <v>345</v>
      </c>
      <c r="G405" s="27">
        <v>244</v>
      </c>
      <c r="H405" s="83" t="s">
        <v>539</v>
      </c>
    </row>
    <row r="406" spans="2:8">
      <c r="D406" s="26" t="str">
        <f>CONCATENATE(учреждения!$A$10)</f>
        <v>МХШ</v>
      </c>
      <c r="E406" s="118" t="s">
        <v>919</v>
      </c>
      <c r="F406" s="27">
        <v>346</v>
      </c>
      <c r="G406" s="27">
        <v>244</v>
      </c>
      <c r="H406" s="83" t="s">
        <v>539</v>
      </c>
    </row>
    <row r="407" spans="2:8">
      <c r="D407" s="26" t="str">
        <f>CONCATENATE(учреждения!$A$10)</f>
        <v>МХШ</v>
      </c>
      <c r="E407" s="118" t="s">
        <v>919</v>
      </c>
      <c r="F407" s="27">
        <v>340</v>
      </c>
      <c r="G407" s="27">
        <v>244</v>
      </c>
      <c r="H407" s="83" t="s">
        <v>539</v>
      </c>
    </row>
    <row r="408" spans="2:8">
      <c r="D408" s="26" t="str">
        <f>CONCATENATE(учреждения!$A$10)</f>
        <v>МХШ</v>
      </c>
      <c r="E408" s="118" t="s">
        <v>919</v>
      </c>
      <c r="F408" s="27">
        <v>340</v>
      </c>
      <c r="G408" s="27">
        <v>244</v>
      </c>
      <c r="H408" s="83" t="s">
        <v>539</v>
      </c>
    </row>
    <row r="409" spans="2:8">
      <c r="B409" s="26" t="s">
        <v>274</v>
      </c>
      <c r="D409" s="26" t="str">
        <f>CONCATENATE(учреждения!$A$11)</f>
        <v>ЦБС</v>
      </c>
      <c r="E409" s="118" t="s">
        <v>910</v>
      </c>
      <c r="F409" s="27">
        <v>510</v>
      </c>
      <c r="G409" s="27">
        <v>510</v>
      </c>
      <c r="H409" s="83" t="s">
        <v>543</v>
      </c>
    </row>
    <row r="410" spans="2:8">
      <c r="D410" s="26" t="str">
        <f>CONCATENATE(учреждения!$A$11)</f>
        <v>ЦБС</v>
      </c>
      <c r="E410" s="118" t="s">
        <v>911</v>
      </c>
      <c r="F410" s="27">
        <v>121</v>
      </c>
      <c r="G410" s="27">
        <v>120</v>
      </c>
      <c r="H410" s="83" t="s">
        <v>543</v>
      </c>
    </row>
    <row r="411" spans="2:8">
      <c r="D411" s="26" t="str">
        <f>CONCATENATE(учреждения!$A$11)</f>
        <v>ЦБС</v>
      </c>
      <c r="E411" s="118" t="s">
        <v>912</v>
      </c>
      <c r="F411" s="29">
        <v>225</v>
      </c>
      <c r="G411" s="29">
        <v>244</v>
      </c>
      <c r="H411" s="83" t="s">
        <v>543</v>
      </c>
    </row>
    <row r="412" spans="2:8">
      <c r="D412" s="26" t="str">
        <f>CONCATENATE(учреждения!$A$11)</f>
        <v>ЦБС</v>
      </c>
      <c r="E412" s="118" t="s">
        <v>912</v>
      </c>
      <c r="F412" s="29">
        <v>226</v>
      </c>
      <c r="G412" s="29">
        <v>244</v>
      </c>
      <c r="H412" s="83" t="s">
        <v>543</v>
      </c>
    </row>
    <row r="413" spans="2:8">
      <c r="D413" s="26" t="str">
        <f>CONCATENATE(учреждения!$A$11)</f>
        <v>ЦБС</v>
      </c>
      <c r="E413" s="118" t="s">
        <v>912</v>
      </c>
      <c r="F413" s="29">
        <v>290</v>
      </c>
      <c r="G413" s="29">
        <v>244</v>
      </c>
      <c r="H413" s="83" t="s">
        <v>543</v>
      </c>
    </row>
    <row r="414" spans="2:8">
      <c r="D414" s="26" t="str">
        <f>CONCATENATE(учреждения!$A$11)</f>
        <v>ЦБС</v>
      </c>
      <c r="E414" s="118" t="s">
        <v>912</v>
      </c>
      <c r="F414" s="29">
        <v>310</v>
      </c>
      <c r="G414" s="29">
        <v>244</v>
      </c>
      <c r="H414" s="83" t="s">
        <v>543</v>
      </c>
    </row>
    <row r="415" spans="2:8">
      <c r="D415" s="26" t="str">
        <f>CONCATENATE(учреждения!$A$11)</f>
        <v>ЦБС</v>
      </c>
      <c r="E415" s="118" t="s">
        <v>912</v>
      </c>
      <c r="F415" s="29">
        <v>340</v>
      </c>
      <c r="G415" s="29">
        <v>244</v>
      </c>
      <c r="H415" s="83" t="s">
        <v>543</v>
      </c>
    </row>
    <row r="416" spans="2:8">
      <c r="D416" s="26" t="str">
        <f>CONCATENATE(учреждения!$A$11)</f>
        <v>ЦБС</v>
      </c>
      <c r="E416" s="118" t="s">
        <v>912</v>
      </c>
      <c r="F416" s="29">
        <v>340</v>
      </c>
      <c r="G416" s="29">
        <v>244</v>
      </c>
      <c r="H416" s="83" t="s">
        <v>543</v>
      </c>
    </row>
    <row r="417" spans="4:8">
      <c r="D417" s="26" t="str">
        <f>CONCATENATE(учреждения!$A$11)</f>
        <v>ЦБС</v>
      </c>
      <c r="E417" s="118" t="s">
        <v>913</v>
      </c>
      <c r="F417" s="29">
        <v>2232</v>
      </c>
      <c r="G417" s="29">
        <v>244</v>
      </c>
      <c r="H417" s="83" t="s">
        <v>543</v>
      </c>
    </row>
    <row r="418" spans="4:8">
      <c r="D418" s="26" t="str">
        <f>CONCATENATE(учреждения!$A$11)</f>
        <v>ЦБС</v>
      </c>
      <c r="E418" s="118" t="s">
        <v>914</v>
      </c>
      <c r="F418" s="29">
        <v>2231</v>
      </c>
      <c r="G418" s="29">
        <v>244</v>
      </c>
      <c r="H418" s="83" t="s">
        <v>543</v>
      </c>
    </row>
    <row r="419" spans="4:8">
      <c r="D419" s="26" t="str">
        <f>CONCATENATE(учреждения!$A$11)</f>
        <v>ЦБС</v>
      </c>
      <c r="E419" s="118" t="s">
        <v>915</v>
      </c>
      <c r="F419" s="29">
        <v>290</v>
      </c>
      <c r="G419" s="29">
        <v>851</v>
      </c>
      <c r="H419" s="83" t="s">
        <v>543</v>
      </c>
    </row>
    <row r="420" spans="4:8">
      <c r="D420" s="26" t="str">
        <f>CONCATENATE(учреждения!$A$11)</f>
        <v>ЦБС</v>
      </c>
      <c r="E420" s="118" t="s">
        <v>895</v>
      </c>
      <c r="F420" s="29">
        <v>510</v>
      </c>
      <c r="G420" s="29">
        <v>510</v>
      </c>
      <c r="H420" s="83" t="s">
        <v>543</v>
      </c>
    </row>
    <row r="421" spans="4:8">
      <c r="D421" s="26" t="str">
        <f>CONCATENATE(учреждения!$A$11)</f>
        <v>ЦБС</v>
      </c>
      <c r="E421" s="118" t="s">
        <v>896</v>
      </c>
      <c r="F421" s="29">
        <v>131</v>
      </c>
      <c r="G421" s="29">
        <v>130</v>
      </c>
      <c r="H421" s="83" t="s">
        <v>543</v>
      </c>
    </row>
    <row r="422" spans="4:8">
      <c r="D422" s="26" t="str">
        <f>CONCATENATE(учреждения!$A$11)</f>
        <v>ЦБС</v>
      </c>
      <c r="E422" s="118" t="s">
        <v>897</v>
      </c>
      <c r="F422" s="29">
        <v>211</v>
      </c>
      <c r="G422" s="29">
        <v>111</v>
      </c>
      <c r="H422" s="83" t="s">
        <v>543</v>
      </c>
    </row>
    <row r="423" spans="4:8">
      <c r="D423" s="26" t="str">
        <f>CONCATENATE(учреждения!$A$11)</f>
        <v>ЦБС</v>
      </c>
      <c r="E423" s="118" t="s">
        <v>898</v>
      </c>
      <c r="F423" s="29">
        <v>212</v>
      </c>
      <c r="G423" s="29">
        <v>112</v>
      </c>
      <c r="H423" s="83" t="s">
        <v>543</v>
      </c>
    </row>
    <row r="424" spans="4:8">
      <c r="D424" s="26" t="str">
        <f>CONCATENATE(учреждения!$A$11)</f>
        <v>ЦБС</v>
      </c>
      <c r="E424" s="118" t="s">
        <v>898</v>
      </c>
      <c r="F424" s="29">
        <v>226</v>
      </c>
      <c r="G424" s="29">
        <v>112</v>
      </c>
      <c r="H424" s="83" t="s">
        <v>543</v>
      </c>
    </row>
    <row r="425" spans="4:8">
      <c r="D425" s="26" t="str">
        <f>CONCATENATE(учреждения!$A$11)</f>
        <v>ЦБС</v>
      </c>
      <c r="E425" s="118" t="s">
        <v>899</v>
      </c>
      <c r="F425" s="29">
        <v>290</v>
      </c>
      <c r="G425" s="29">
        <v>113</v>
      </c>
      <c r="H425" s="83" t="s">
        <v>543</v>
      </c>
    </row>
    <row r="426" spans="4:8">
      <c r="D426" s="26" t="str">
        <f>CONCATENATE(учреждения!$A$11)</f>
        <v>ЦБС</v>
      </c>
      <c r="E426" s="118" t="s">
        <v>900</v>
      </c>
      <c r="F426" s="29">
        <v>213</v>
      </c>
      <c r="G426" s="29">
        <v>119</v>
      </c>
      <c r="H426" s="83" t="s">
        <v>543</v>
      </c>
    </row>
    <row r="427" spans="4:8">
      <c r="D427" s="26" t="str">
        <f>CONCATENATE(учреждения!$A$11)</f>
        <v>ЦБС</v>
      </c>
      <c r="E427" s="118" t="s">
        <v>901</v>
      </c>
      <c r="F427" s="29">
        <v>221</v>
      </c>
      <c r="G427" s="29">
        <v>244</v>
      </c>
      <c r="H427" s="83" t="s">
        <v>543</v>
      </c>
    </row>
    <row r="428" spans="4:8">
      <c r="D428" s="26" t="str">
        <f>CONCATENATE(учреждения!$A$11)</f>
        <v>ЦБС</v>
      </c>
      <c r="E428" s="118" t="s">
        <v>901</v>
      </c>
      <c r="F428" s="29">
        <v>222</v>
      </c>
      <c r="G428" s="29">
        <v>244</v>
      </c>
      <c r="H428" s="83" t="s">
        <v>543</v>
      </c>
    </row>
    <row r="429" spans="4:8">
      <c r="D429" s="26" t="str">
        <f>CONCATENATE(учреждения!$A$11)</f>
        <v>ЦБС</v>
      </c>
      <c r="E429" s="118" t="s">
        <v>904</v>
      </c>
      <c r="F429" s="29">
        <v>2231</v>
      </c>
      <c r="G429" s="29">
        <v>244</v>
      </c>
      <c r="H429" s="83" t="s">
        <v>543</v>
      </c>
    </row>
    <row r="430" spans="4:8">
      <c r="D430" s="26" t="str">
        <f>CONCATENATE(учреждения!$A$11)</f>
        <v>ЦБС</v>
      </c>
      <c r="E430" s="118" t="s">
        <v>903</v>
      </c>
      <c r="F430" s="29">
        <v>2232</v>
      </c>
      <c r="G430" s="29">
        <v>244</v>
      </c>
      <c r="H430" s="83" t="s">
        <v>543</v>
      </c>
    </row>
    <row r="431" spans="4:8">
      <c r="D431" s="26" t="str">
        <f>CONCATENATE(учреждения!$A$11)</f>
        <v>ЦБС</v>
      </c>
      <c r="E431" s="118" t="s">
        <v>902</v>
      </c>
      <c r="F431" s="29">
        <v>2233</v>
      </c>
      <c r="G431" s="29">
        <v>244</v>
      </c>
      <c r="H431" s="83" t="s">
        <v>543</v>
      </c>
    </row>
    <row r="432" spans="4:8">
      <c r="D432" s="26" t="str">
        <f>CONCATENATE(учреждения!$A$11)</f>
        <v>ЦБС</v>
      </c>
      <c r="E432" s="118" t="s">
        <v>901</v>
      </c>
      <c r="F432" s="29">
        <v>224</v>
      </c>
      <c r="G432" s="29">
        <v>244</v>
      </c>
      <c r="H432" s="83" t="s">
        <v>543</v>
      </c>
    </row>
    <row r="433" spans="4:8">
      <c r="D433" s="26" t="str">
        <f>CONCATENATE(учреждения!$A$11)</f>
        <v>ЦБС</v>
      </c>
      <c r="E433" s="118" t="s">
        <v>901</v>
      </c>
      <c r="F433" s="29">
        <v>225</v>
      </c>
      <c r="G433" s="29">
        <v>244</v>
      </c>
      <c r="H433" s="83" t="s">
        <v>543</v>
      </c>
    </row>
    <row r="434" spans="4:8">
      <c r="D434" s="26" t="str">
        <f>CONCATENATE(учреждения!$A$11)</f>
        <v>ЦБС</v>
      </c>
      <c r="E434" s="118" t="s">
        <v>901</v>
      </c>
      <c r="F434" s="29">
        <v>226</v>
      </c>
      <c r="G434" s="29">
        <v>244</v>
      </c>
      <c r="H434" s="83" t="s">
        <v>543</v>
      </c>
    </row>
    <row r="435" spans="4:8">
      <c r="D435" s="26" t="str">
        <f>CONCATENATE(учреждения!$A$11)</f>
        <v>ЦБС</v>
      </c>
      <c r="E435" s="118" t="s">
        <v>901</v>
      </c>
      <c r="F435" s="29">
        <v>296</v>
      </c>
      <c r="G435" s="29">
        <v>244</v>
      </c>
      <c r="H435" s="83" t="s">
        <v>543</v>
      </c>
    </row>
    <row r="436" spans="4:8">
      <c r="D436" s="26" t="str">
        <f>CONCATENATE(учреждения!$A$11)</f>
        <v>ЦБС</v>
      </c>
      <c r="E436" s="118" t="s">
        <v>901</v>
      </c>
      <c r="F436" s="29">
        <v>310</v>
      </c>
      <c r="G436" s="29">
        <v>244</v>
      </c>
      <c r="H436" s="83" t="s">
        <v>543</v>
      </c>
    </row>
    <row r="437" spans="4:8">
      <c r="D437" s="26" t="str">
        <f>CONCATENATE(учреждения!$A$11)</f>
        <v>ЦБС</v>
      </c>
      <c r="E437" s="118" t="s">
        <v>901</v>
      </c>
      <c r="F437" s="29">
        <v>346</v>
      </c>
      <c r="G437" s="29">
        <v>244</v>
      </c>
      <c r="H437" s="83" t="s">
        <v>543</v>
      </c>
    </row>
    <row r="438" spans="4:8">
      <c r="D438" s="26" t="str">
        <f>CONCATENATE(учреждения!$A$11)</f>
        <v>ЦБС</v>
      </c>
      <c r="E438" s="118" t="s">
        <v>901</v>
      </c>
      <c r="F438" s="29">
        <v>349</v>
      </c>
      <c r="G438" s="29">
        <v>244</v>
      </c>
      <c r="H438" s="83" t="s">
        <v>543</v>
      </c>
    </row>
    <row r="439" spans="4:8">
      <c r="D439" s="26" t="str">
        <f>CONCATENATE(учреждения!$A$11)</f>
        <v>ЦБС</v>
      </c>
      <c r="E439" s="118" t="s">
        <v>905</v>
      </c>
      <c r="F439" s="29">
        <v>262</v>
      </c>
      <c r="G439" s="29">
        <v>360</v>
      </c>
      <c r="H439" s="83" t="s">
        <v>543</v>
      </c>
    </row>
    <row r="440" spans="4:8">
      <c r="D440" s="26" t="str">
        <f>CONCATENATE(учреждения!$A$11)</f>
        <v>ЦБС</v>
      </c>
      <c r="E440" s="118" t="s">
        <v>906</v>
      </c>
      <c r="F440" s="29">
        <v>296</v>
      </c>
      <c r="G440" s="29">
        <v>831</v>
      </c>
      <c r="H440" s="83" t="s">
        <v>543</v>
      </c>
    </row>
    <row r="441" spans="4:8">
      <c r="D441" s="26" t="str">
        <f>CONCATENATE(учреждения!$A$11)</f>
        <v>ЦБС</v>
      </c>
      <c r="E441" s="118" t="s">
        <v>907</v>
      </c>
      <c r="F441" s="29">
        <v>291</v>
      </c>
      <c r="G441" s="29">
        <v>851</v>
      </c>
      <c r="H441" s="83" t="s">
        <v>543</v>
      </c>
    </row>
    <row r="442" spans="4:8">
      <c r="D442" s="26" t="str">
        <f>CONCATENATE(учреждения!$A$11)</f>
        <v>ЦБС</v>
      </c>
      <c r="E442" s="118" t="s">
        <v>908</v>
      </c>
      <c r="F442" s="29">
        <v>291</v>
      </c>
      <c r="G442" s="29">
        <v>852</v>
      </c>
      <c r="H442" s="83" t="s">
        <v>543</v>
      </c>
    </row>
    <row r="443" spans="4:8">
      <c r="D443" s="26" t="str">
        <f>CONCATENATE(учреждения!$A$11)</f>
        <v>ЦБС</v>
      </c>
      <c r="E443" s="118" t="s">
        <v>909</v>
      </c>
      <c r="F443" s="29">
        <v>291</v>
      </c>
      <c r="G443" s="29">
        <v>853</v>
      </c>
      <c r="H443" s="83" t="s">
        <v>543</v>
      </c>
    </row>
    <row r="444" spans="4:8">
      <c r="D444" s="26" t="str">
        <f>CONCATENATE(учреждения!$A$11)</f>
        <v>ЦБС</v>
      </c>
      <c r="E444" s="118" t="s">
        <v>909</v>
      </c>
      <c r="F444" s="29">
        <v>292</v>
      </c>
      <c r="G444" s="29">
        <v>853</v>
      </c>
      <c r="H444" s="83" t="s">
        <v>543</v>
      </c>
    </row>
    <row r="445" spans="4:8">
      <c r="D445" s="26" t="str">
        <f>CONCATENATE(учреждения!$A$11)</f>
        <v>ЦБС</v>
      </c>
      <c r="E445" s="118" t="s">
        <v>916</v>
      </c>
      <c r="F445" s="27">
        <v>140</v>
      </c>
      <c r="G445" s="27">
        <v>140</v>
      </c>
      <c r="H445" s="83" t="s">
        <v>543</v>
      </c>
    </row>
    <row r="446" spans="4:8">
      <c r="D446" s="26" t="str">
        <f>CONCATENATE(учреждения!$A$11)</f>
        <v>ЦБС</v>
      </c>
      <c r="E446" s="118" t="s">
        <v>779</v>
      </c>
      <c r="F446" s="27">
        <v>510</v>
      </c>
      <c r="G446" s="29">
        <v>510</v>
      </c>
      <c r="H446" s="83" t="s">
        <v>543</v>
      </c>
    </row>
    <row r="447" spans="4:8">
      <c r="D447" s="26" t="str">
        <f>CONCATENATE(учреждения!$A$11)</f>
        <v>ЦБС</v>
      </c>
      <c r="E447" s="118" t="s">
        <v>780</v>
      </c>
      <c r="F447" s="27">
        <v>610</v>
      </c>
      <c r="G447" s="27">
        <v>610</v>
      </c>
      <c r="H447" s="83" t="s">
        <v>543</v>
      </c>
    </row>
    <row r="448" spans="4:8">
      <c r="D448" s="26" t="str">
        <f>CONCATENATE(учреждения!$A$11)</f>
        <v>ЦБС</v>
      </c>
      <c r="E448" s="118" t="s">
        <v>917</v>
      </c>
      <c r="F448" s="27">
        <v>510</v>
      </c>
      <c r="G448" s="29">
        <v>510</v>
      </c>
      <c r="H448" s="83" t="s">
        <v>543</v>
      </c>
    </row>
    <row r="449" spans="2:8">
      <c r="D449" s="26" t="str">
        <f>CONCATENATE(учреждения!$A$11)</f>
        <v>ЦБС</v>
      </c>
      <c r="E449" s="118" t="s">
        <v>918</v>
      </c>
      <c r="F449" s="27">
        <v>189</v>
      </c>
      <c r="G449" s="27">
        <v>180</v>
      </c>
      <c r="H449" s="83" t="s">
        <v>543</v>
      </c>
    </row>
    <row r="450" spans="2:8">
      <c r="D450" s="26" t="str">
        <f>CONCATENATE(учреждения!$A$11)</f>
        <v>ЦБС</v>
      </c>
      <c r="E450" s="118" t="s">
        <v>919</v>
      </c>
      <c r="F450" s="27">
        <v>225</v>
      </c>
      <c r="G450" s="27">
        <v>244</v>
      </c>
      <c r="H450" s="83" t="s">
        <v>543</v>
      </c>
    </row>
    <row r="451" spans="2:8">
      <c r="D451" s="26" t="str">
        <f>CONCATENATE(учреждения!$A$11)</f>
        <v>ЦБС</v>
      </c>
      <c r="E451" s="118" t="s">
        <v>919</v>
      </c>
      <c r="F451" s="27">
        <v>226</v>
      </c>
      <c r="G451" s="27">
        <v>244</v>
      </c>
      <c r="H451" s="83" t="s">
        <v>543</v>
      </c>
    </row>
    <row r="452" spans="2:8">
      <c r="D452" s="26" t="str">
        <f>CONCATENATE(учреждения!$A$11)</f>
        <v>ЦБС</v>
      </c>
      <c r="E452" s="118" t="s">
        <v>919</v>
      </c>
      <c r="F452" s="27">
        <v>290</v>
      </c>
      <c r="G452" s="27">
        <v>244</v>
      </c>
      <c r="H452" s="83" t="s">
        <v>543</v>
      </c>
    </row>
    <row r="453" spans="2:8">
      <c r="D453" s="26" t="str">
        <f>CONCATENATE(учреждения!$A$11)</f>
        <v>ЦБС</v>
      </c>
      <c r="E453" s="118" t="s">
        <v>919</v>
      </c>
      <c r="F453" s="27">
        <v>310</v>
      </c>
      <c r="G453" s="27">
        <v>244</v>
      </c>
      <c r="H453" s="83" t="s">
        <v>543</v>
      </c>
    </row>
    <row r="454" spans="2:8">
      <c r="D454" s="26" t="str">
        <f>CONCATENATE(учреждения!$A$11)</f>
        <v>ЦБС</v>
      </c>
      <c r="E454" s="118" t="s">
        <v>919</v>
      </c>
      <c r="F454" s="27">
        <v>340</v>
      </c>
      <c r="G454" s="27">
        <v>244</v>
      </c>
      <c r="H454" s="83" t="s">
        <v>543</v>
      </c>
    </row>
    <row r="455" spans="2:8">
      <c r="D455" s="26" t="str">
        <f>CONCATENATE(учреждения!$A$11)</f>
        <v>ЦБС</v>
      </c>
      <c r="E455" s="118" t="s">
        <v>919</v>
      </c>
      <c r="F455" s="27">
        <v>340</v>
      </c>
      <c r="G455" s="27">
        <v>244</v>
      </c>
      <c r="H455" s="83" t="s">
        <v>543</v>
      </c>
    </row>
    <row r="456" spans="2:8">
      <c r="D456" s="26" t="str">
        <f>CONCATENATE(учреждения!$A$11)</f>
        <v>ЦБС</v>
      </c>
      <c r="E456" s="118" t="s">
        <v>919</v>
      </c>
      <c r="F456" s="27">
        <v>340</v>
      </c>
      <c r="G456" s="27">
        <v>244</v>
      </c>
      <c r="H456" s="83" t="s">
        <v>543</v>
      </c>
    </row>
    <row r="457" spans="2:8">
      <c r="D457" s="26" t="str">
        <f>CONCATENATE(учреждения!$A$11)</f>
        <v>ЦБС</v>
      </c>
      <c r="E457" s="118" t="s">
        <v>919</v>
      </c>
      <c r="F457" s="27">
        <v>340</v>
      </c>
      <c r="G457" s="27">
        <v>244</v>
      </c>
      <c r="H457" s="83" t="s">
        <v>543</v>
      </c>
    </row>
    <row r="458" spans="2:8">
      <c r="D458" s="26" t="str">
        <f>CONCATENATE(учреждения!$A$11)</f>
        <v>ЦБС</v>
      </c>
      <c r="E458" s="118" t="s">
        <v>919</v>
      </c>
      <c r="F458" s="27">
        <v>340</v>
      </c>
      <c r="G458" s="27">
        <v>244</v>
      </c>
      <c r="H458" s="83" t="s">
        <v>543</v>
      </c>
    </row>
    <row r="459" spans="2:8">
      <c r="B459" s="26" t="s">
        <v>274</v>
      </c>
      <c r="D459" s="26" t="str">
        <f>CONCATENATE(учреждения!$A$12)</f>
        <v>музей</v>
      </c>
      <c r="E459" s="118" t="s">
        <v>910</v>
      </c>
      <c r="F459" s="27">
        <v>510</v>
      </c>
      <c r="G459" s="27">
        <v>510</v>
      </c>
      <c r="H459" s="83" t="s">
        <v>543</v>
      </c>
    </row>
    <row r="460" spans="2:8">
      <c r="D460" s="26" t="str">
        <f>CONCATENATE(учреждения!$A$12)</f>
        <v>музей</v>
      </c>
      <c r="E460" s="118" t="s">
        <v>911</v>
      </c>
      <c r="F460" s="27">
        <v>120</v>
      </c>
      <c r="G460" s="27">
        <v>120</v>
      </c>
      <c r="H460" s="83" t="s">
        <v>543</v>
      </c>
    </row>
    <row r="461" spans="2:8">
      <c r="D461" s="26" t="str">
        <f>CONCATENATE(учреждения!$A$12)</f>
        <v>музей</v>
      </c>
      <c r="E461" s="118" t="s">
        <v>912</v>
      </c>
      <c r="F461" s="29">
        <v>225</v>
      </c>
      <c r="G461" s="29">
        <v>244</v>
      </c>
      <c r="H461" s="83" t="s">
        <v>543</v>
      </c>
    </row>
    <row r="462" spans="2:8">
      <c r="D462" s="26" t="str">
        <f>CONCATENATE(учреждения!$A$12)</f>
        <v>музей</v>
      </c>
      <c r="E462" s="118" t="s">
        <v>912</v>
      </c>
      <c r="F462" s="29">
        <v>226</v>
      </c>
      <c r="G462" s="29">
        <v>244</v>
      </c>
      <c r="H462" s="83" t="s">
        <v>543</v>
      </c>
    </row>
    <row r="463" spans="2:8">
      <c r="D463" s="26" t="str">
        <f>CONCATENATE(учреждения!$A$12)</f>
        <v>музей</v>
      </c>
      <c r="E463" s="118" t="s">
        <v>912</v>
      </c>
      <c r="F463" s="29">
        <v>290</v>
      </c>
      <c r="G463" s="29">
        <v>244</v>
      </c>
      <c r="H463" s="83" t="s">
        <v>543</v>
      </c>
    </row>
    <row r="464" spans="2:8">
      <c r="D464" s="26" t="str">
        <f>CONCATENATE(учреждения!$A$12)</f>
        <v>музей</v>
      </c>
      <c r="E464" s="118" t="s">
        <v>912</v>
      </c>
      <c r="F464" s="29">
        <v>310</v>
      </c>
      <c r="G464" s="29">
        <v>244</v>
      </c>
      <c r="H464" s="83" t="s">
        <v>543</v>
      </c>
    </row>
    <row r="465" spans="4:8">
      <c r="D465" s="26" t="str">
        <f>CONCATENATE(учреждения!$A$12)</f>
        <v>музей</v>
      </c>
      <c r="E465" s="118" t="s">
        <v>912</v>
      </c>
      <c r="F465" s="29">
        <v>340</v>
      </c>
      <c r="G465" s="29">
        <v>244</v>
      </c>
      <c r="H465" s="83" t="s">
        <v>543</v>
      </c>
    </row>
    <row r="466" spans="4:8">
      <c r="D466" s="26" t="str">
        <f>CONCATENATE(учреждения!$A$12)</f>
        <v>музей</v>
      </c>
      <c r="E466" s="118" t="s">
        <v>912</v>
      </c>
      <c r="F466" s="29">
        <v>340</v>
      </c>
      <c r="G466" s="29">
        <v>244</v>
      </c>
      <c r="H466" s="83" t="s">
        <v>543</v>
      </c>
    </row>
    <row r="467" spans="4:8">
      <c r="D467" s="26" t="str">
        <f>CONCATENATE(учреждения!$A$12)</f>
        <v>музей</v>
      </c>
      <c r="E467" s="118" t="s">
        <v>913</v>
      </c>
      <c r="F467" s="29">
        <v>2232</v>
      </c>
      <c r="G467" s="29">
        <v>244</v>
      </c>
      <c r="H467" s="83" t="s">
        <v>543</v>
      </c>
    </row>
    <row r="468" spans="4:8">
      <c r="D468" s="26" t="str">
        <f>CONCATENATE(учреждения!$A$12)</f>
        <v>музей</v>
      </c>
      <c r="E468" s="118" t="s">
        <v>914</v>
      </c>
      <c r="F468" s="29">
        <v>2231</v>
      </c>
      <c r="G468" s="29">
        <v>244</v>
      </c>
      <c r="H468" s="83" t="s">
        <v>543</v>
      </c>
    </row>
    <row r="469" spans="4:8">
      <c r="D469" s="26" t="str">
        <f>CONCATENATE(учреждения!$A$12)</f>
        <v>музей</v>
      </c>
      <c r="E469" s="118" t="s">
        <v>915</v>
      </c>
      <c r="F469" s="29">
        <v>290</v>
      </c>
      <c r="G469" s="29">
        <v>851</v>
      </c>
      <c r="H469" s="83" t="s">
        <v>543</v>
      </c>
    </row>
    <row r="470" spans="4:8">
      <c r="D470" s="26" t="str">
        <f>CONCATENATE(учреждения!$A$12)</f>
        <v>музей</v>
      </c>
      <c r="E470" s="118" t="s">
        <v>895</v>
      </c>
      <c r="F470" s="29">
        <v>510</v>
      </c>
      <c r="G470" s="29">
        <v>510</v>
      </c>
      <c r="H470" s="83" t="s">
        <v>543</v>
      </c>
    </row>
    <row r="471" spans="4:8">
      <c r="D471" s="26" t="str">
        <f>CONCATENATE(учреждения!$A$12)</f>
        <v>музей</v>
      </c>
      <c r="E471" s="118" t="s">
        <v>896</v>
      </c>
      <c r="F471" s="29">
        <v>131</v>
      </c>
      <c r="G471" s="29">
        <v>130</v>
      </c>
      <c r="H471" s="83" t="s">
        <v>543</v>
      </c>
    </row>
    <row r="472" spans="4:8">
      <c r="D472" s="26" t="str">
        <f>CONCATENATE(учреждения!$A$12)</f>
        <v>музей</v>
      </c>
      <c r="E472" s="118" t="s">
        <v>897</v>
      </c>
      <c r="F472" s="29">
        <v>211</v>
      </c>
      <c r="G472" s="29">
        <v>111</v>
      </c>
      <c r="H472" s="83" t="s">
        <v>543</v>
      </c>
    </row>
    <row r="473" spans="4:8">
      <c r="D473" s="26" t="str">
        <f>CONCATENATE(учреждения!$A$12)</f>
        <v>музей</v>
      </c>
      <c r="E473" s="118" t="s">
        <v>897</v>
      </c>
      <c r="F473" s="29">
        <v>266</v>
      </c>
      <c r="G473" s="29">
        <v>111</v>
      </c>
      <c r="H473" s="83" t="s">
        <v>543</v>
      </c>
    </row>
    <row r="474" spans="4:8">
      <c r="D474" s="26" t="str">
        <f>CONCATENATE(учреждения!$A$12)</f>
        <v>музей</v>
      </c>
      <c r="E474" s="118" t="s">
        <v>898</v>
      </c>
      <c r="F474" s="29">
        <v>212</v>
      </c>
      <c r="G474" s="29">
        <v>112</v>
      </c>
      <c r="H474" s="83" t="s">
        <v>543</v>
      </c>
    </row>
    <row r="475" spans="4:8">
      <c r="D475" s="26" t="str">
        <f>CONCATENATE(учреждения!$A$12)</f>
        <v>музей</v>
      </c>
      <c r="E475" s="118" t="s">
        <v>898</v>
      </c>
      <c r="F475" s="29">
        <v>226</v>
      </c>
      <c r="G475" s="29">
        <v>112</v>
      </c>
      <c r="H475" s="83" t="s">
        <v>543</v>
      </c>
    </row>
    <row r="476" spans="4:8">
      <c r="D476" s="26" t="str">
        <f>CONCATENATE(учреждения!$A$12)</f>
        <v>музей</v>
      </c>
      <c r="E476" s="118" t="s">
        <v>898</v>
      </c>
      <c r="F476" s="29">
        <v>266</v>
      </c>
      <c r="G476" s="29">
        <v>112</v>
      </c>
      <c r="H476" s="83" t="s">
        <v>543</v>
      </c>
    </row>
    <row r="477" spans="4:8">
      <c r="D477" s="26" t="str">
        <f>CONCATENATE(учреждения!$A$12)</f>
        <v>музей</v>
      </c>
      <c r="E477" s="118" t="s">
        <v>899</v>
      </c>
      <c r="F477" s="29">
        <v>290</v>
      </c>
      <c r="G477" s="29">
        <v>113</v>
      </c>
      <c r="H477" s="83" t="s">
        <v>543</v>
      </c>
    </row>
    <row r="478" spans="4:8">
      <c r="D478" s="26" t="str">
        <f>CONCATENATE(учреждения!$A$12)</f>
        <v>музей</v>
      </c>
      <c r="E478" s="118" t="s">
        <v>900</v>
      </c>
      <c r="F478" s="29">
        <v>213</v>
      </c>
      <c r="G478" s="29">
        <v>119</v>
      </c>
      <c r="H478" s="83" t="s">
        <v>543</v>
      </c>
    </row>
    <row r="479" spans="4:8">
      <c r="D479" s="26" t="str">
        <f>CONCATENATE(учреждения!$A$12)</f>
        <v>музей</v>
      </c>
      <c r="E479" s="118" t="s">
        <v>901</v>
      </c>
      <c r="F479" s="29">
        <v>221</v>
      </c>
      <c r="G479" s="29">
        <v>244</v>
      </c>
      <c r="H479" s="83" t="s">
        <v>543</v>
      </c>
    </row>
    <row r="480" spans="4:8">
      <c r="D480" s="26" t="str">
        <f>CONCATENATE(учреждения!$A$12)</f>
        <v>музей</v>
      </c>
      <c r="E480" s="118" t="s">
        <v>901</v>
      </c>
      <c r="F480" s="29">
        <v>222</v>
      </c>
      <c r="G480" s="29">
        <v>244</v>
      </c>
      <c r="H480" s="83" t="s">
        <v>543</v>
      </c>
    </row>
    <row r="481" spans="4:8">
      <c r="D481" s="26" t="str">
        <f>CONCATENATE(учреждения!$A$12)</f>
        <v>музей</v>
      </c>
      <c r="E481" s="118" t="s">
        <v>904</v>
      </c>
      <c r="F481" s="29">
        <v>2231</v>
      </c>
      <c r="G481" s="29">
        <v>244</v>
      </c>
      <c r="H481" s="83" t="s">
        <v>543</v>
      </c>
    </row>
    <row r="482" spans="4:8">
      <c r="D482" s="26" t="str">
        <f>CONCATENATE(учреждения!$A$12)</f>
        <v>музей</v>
      </c>
      <c r="E482" s="118" t="s">
        <v>903</v>
      </c>
      <c r="F482" s="29">
        <v>2232</v>
      </c>
      <c r="G482" s="29">
        <v>244</v>
      </c>
      <c r="H482" s="83" t="s">
        <v>543</v>
      </c>
    </row>
    <row r="483" spans="4:8">
      <c r="D483" s="26" t="str">
        <f>CONCATENATE(учреждения!$A$12)</f>
        <v>музей</v>
      </c>
      <c r="E483" s="118" t="s">
        <v>902</v>
      </c>
      <c r="F483" s="29">
        <v>2233</v>
      </c>
      <c r="G483" s="29">
        <v>244</v>
      </c>
      <c r="H483" s="83" t="s">
        <v>543</v>
      </c>
    </row>
    <row r="484" spans="4:8">
      <c r="D484" s="26" t="str">
        <f>CONCATENATE(учреждения!$A$12)</f>
        <v>музей</v>
      </c>
      <c r="E484" s="118" t="s">
        <v>901</v>
      </c>
      <c r="F484" s="29">
        <v>224</v>
      </c>
      <c r="G484" s="29">
        <v>244</v>
      </c>
      <c r="H484" s="83" t="s">
        <v>543</v>
      </c>
    </row>
    <row r="485" spans="4:8">
      <c r="D485" s="26" t="str">
        <f>CONCATENATE(учреждения!$A$12)</f>
        <v>музей</v>
      </c>
      <c r="E485" s="118" t="s">
        <v>901</v>
      </c>
      <c r="F485" s="29">
        <v>225</v>
      </c>
      <c r="G485" s="29">
        <v>244</v>
      </c>
      <c r="H485" s="83" t="s">
        <v>543</v>
      </c>
    </row>
    <row r="486" spans="4:8">
      <c r="D486" s="26" t="str">
        <f>CONCATENATE(учреждения!$A$12)</f>
        <v>музей</v>
      </c>
      <c r="E486" s="118" t="s">
        <v>901</v>
      </c>
      <c r="F486" s="29">
        <v>226</v>
      </c>
      <c r="G486" s="29">
        <v>244</v>
      </c>
      <c r="H486" s="83" t="s">
        <v>543</v>
      </c>
    </row>
    <row r="487" spans="4:8">
      <c r="D487" s="26" t="str">
        <f>CONCATENATE(учреждения!$A$12)</f>
        <v>музей</v>
      </c>
      <c r="E487" s="118" t="s">
        <v>901</v>
      </c>
      <c r="F487" s="29">
        <v>296</v>
      </c>
      <c r="G487" s="29">
        <v>244</v>
      </c>
      <c r="H487" s="83" t="s">
        <v>543</v>
      </c>
    </row>
    <row r="488" spans="4:8">
      <c r="D488" s="26" t="str">
        <f>CONCATENATE(учреждения!$A$12)</f>
        <v>музей</v>
      </c>
      <c r="E488" s="118" t="s">
        <v>901</v>
      </c>
      <c r="F488" s="29">
        <v>310</v>
      </c>
      <c r="G488" s="29">
        <v>244</v>
      </c>
      <c r="H488" s="83" t="s">
        <v>543</v>
      </c>
    </row>
    <row r="489" spans="4:8">
      <c r="D489" s="26" t="str">
        <f>CONCATENATE(учреждения!$A$12)</f>
        <v>музей</v>
      </c>
      <c r="E489" s="118" t="s">
        <v>901</v>
      </c>
      <c r="F489" s="29">
        <v>344</v>
      </c>
      <c r="G489" s="29">
        <v>244</v>
      </c>
      <c r="H489" s="83" t="s">
        <v>543</v>
      </c>
    </row>
    <row r="490" spans="4:8">
      <c r="D490" s="26" t="str">
        <f>CONCATENATE(учреждения!$A$12)</f>
        <v>музей</v>
      </c>
      <c r="E490" s="118" t="s">
        <v>901</v>
      </c>
      <c r="F490" s="29">
        <v>345</v>
      </c>
      <c r="G490" s="29">
        <v>244</v>
      </c>
      <c r="H490" s="83" t="s">
        <v>543</v>
      </c>
    </row>
    <row r="491" spans="4:8">
      <c r="D491" s="26" t="str">
        <f>CONCATENATE(учреждения!$A$12)</f>
        <v>музей</v>
      </c>
      <c r="E491" s="118" t="s">
        <v>901</v>
      </c>
      <c r="F491" s="29">
        <v>346</v>
      </c>
      <c r="G491" s="29">
        <v>244</v>
      </c>
      <c r="H491" s="83" t="s">
        <v>543</v>
      </c>
    </row>
    <row r="492" spans="4:8">
      <c r="D492" s="26" t="str">
        <f>CONCATENATE(учреждения!$A$12)</f>
        <v>музей</v>
      </c>
      <c r="E492" s="118" t="s">
        <v>901</v>
      </c>
      <c r="F492" s="29">
        <v>349</v>
      </c>
      <c r="G492" s="29">
        <v>244</v>
      </c>
      <c r="H492" s="83" t="s">
        <v>543</v>
      </c>
    </row>
    <row r="493" spans="4:8">
      <c r="D493" s="26" t="str">
        <f>CONCATENATE(учреждения!$A$12)</f>
        <v>музей</v>
      </c>
      <c r="E493" s="118" t="s">
        <v>901</v>
      </c>
      <c r="F493" s="29">
        <v>353</v>
      </c>
      <c r="G493" s="29">
        <v>244</v>
      </c>
      <c r="H493" s="83" t="s">
        <v>543</v>
      </c>
    </row>
    <row r="494" spans="4:8">
      <c r="D494" s="26" t="str">
        <f>CONCATENATE(учреждения!$A$12)</f>
        <v>музей</v>
      </c>
      <c r="E494" s="118" t="s">
        <v>905</v>
      </c>
      <c r="F494" s="29">
        <v>262</v>
      </c>
      <c r="G494" s="29">
        <v>360</v>
      </c>
      <c r="H494" s="83" t="s">
        <v>543</v>
      </c>
    </row>
    <row r="495" spans="4:8">
      <c r="D495" s="26" t="str">
        <f>CONCATENATE(учреждения!$A$12)</f>
        <v>музей</v>
      </c>
      <c r="E495" s="118" t="s">
        <v>906</v>
      </c>
      <c r="F495" s="29">
        <v>290</v>
      </c>
      <c r="G495" s="29">
        <v>831</v>
      </c>
      <c r="H495" s="83" t="s">
        <v>543</v>
      </c>
    </row>
    <row r="496" spans="4:8">
      <c r="D496" s="26" t="str">
        <f>CONCATENATE(учреждения!$A$12)</f>
        <v>музей</v>
      </c>
      <c r="E496" s="118" t="s">
        <v>907</v>
      </c>
      <c r="F496" s="29">
        <v>291</v>
      </c>
      <c r="G496" s="29">
        <v>851</v>
      </c>
      <c r="H496" s="83" t="s">
        <v>543</v>
      </c>
    </row>
    <row r="497" spans="4:8">
      <c r="D497" s="26" t="str">
        <f>CONCATENATE(учреждения!$A$12)</f>
        <v>музей</v>
      </c>
      <c r="E497" s="118" t="s">
        <v>908</v>
      </c>
      <c r="F497" s="29">
        <v>290</v>
      </c>
      <c r="G497" s="29">
        <v>852</v>
      </c>
      <c r="H497" s="83" t="s">
        <v>543</v>
      </c>
    </row>
    <row r="498" spans="4:8">
      <c r="D498" s="26" t="str">
        <f>CONCATENATE(учреждения!$A$12)</f>
        <v>музей</v>
      </c>
      <c r="E498" s="118" t="s">
        <v>909</v>
      </c>
      <c r="F498" s="29">
        <v>292</v>
      </c>
      <c r="G498" s="29">
        <v>853</v>
      </c>
      <c r="H498" s="83" t="s">
        <v>543</v>
      </c>
    </row>
    <row r="499" spans="4:8">
      <c r="D499" s="26" t="str">
        <f>CONCATENATE(учреждения!$A$12)</f>
        <v>музей</v>
      </c>
      <c r="E499" s="118" t="s">
        <v>909</v>
      </c>
      <c r="F499" s="29">
        <v>293</v>
      </c>
      <c r="G499" s="29">
        <v>853</v>
      </c>
      <c r="H499" s="83" t="s">
        <v>543</v>
      </c>
    </row>
    <row r="500" spans="4:8">
      <c r="D500" s="26" t="str">
        <f>CONCATENATE(учреждения!$A$12)</f>
        <v>музей</v>
      </c>
      <c r="E500" s="118" t="s">
        <v>916</v>
      </c>
      <c r="F500" s="27">
        <v>140</v>
      </c>
      <c r="G500" s="27">
        <v>140</v>
      </c>
      <c r="H500" s="83" t="s">
        <v>543</v>
      </c>
    </row>
    <row r="501" spans="4:8">
      <c r="D501" s="26" t="str">
        <f>CONCATENATE(учреждения!$A$12)</f>
        <v>музей</v>
      </c>
      <c r="E501" s="118" t="s">
        <v>779</v>
      </c>
      <c r="F501" s="27">
        <v>510</v>
      </c>
      <c r="G501" s="29">
        <v>510</v>
      </c>
      <c r="H501" s="83" t="s">
        <v>543</v>
      </c>
    </row>
    <row r="502" spans="4:8">
      <c r="D502" s="26" t="str">
        <f>CONCATENATE(учреждения!$A$12)</f>
        <v>музей</v>
      </c>
      <c r="E502" s="118" t="s">
        <v>780</v>
      </c>
      <c r="F502" s="27">
        <v>610</v>
      </c>
      <c r="G502" s="27">
        <v>610</v>
      </c>
      <c r="H502" s="83" t="s">
        <v>543</v>
      </c>
    </row>
    <row r="503" spans="4:8">
      <c r="D503" s="26" t="str">
        <f>CONCATENATE(учреждения!$A$12)</f>
        <v>музей</v>
      </c>
      <c r="E503" s="118" t="s">
        <v>917</v>
      </c>
      <c r="F503" s="27">
        <v>510</v>
      </c>
      <c r="G503" s="29">
        <v>510</v>
      </c>
      <c r="H503" s="83" t="s">
        <v>543</v>
      </c>
    </row>
    <row r="504" spans="4:8">
      <c r="D504" s="26" t="str">
        <f>CONCATENATE(учреждения!$A$12)</f>
        <v>музей</v>
      </c>
      <c r="E504" s="118" t="s">
        <v>918</v>
      </c>
      <c r="F504" s="27">
        <v>189</v>
      </c>
      <c r="G504" s="27">
        <v>180</v>
      </c>
      <c r="H504" s="83" t="s">
        <v>543</v>
      </c>
    </row>
    <row r="505" spans="4:8">
      <c r="D505" s="26" t="str">
        <f>CONCATENATE(учреждения!$A$12)</f>
        <v>музей</v>
      </c>
      <c r="E505" s="118" t="s">
        <v>919</v>
      </c>
      <c r="F505" s="27">
        <v>225</v>
      </c>
      <c r="G505" s="27">
        <v>244</v>
      </c>
      <c r="H505" s="83" t="s">
        <v>543</v>
      </c>
    </row>
    <row r="506" spans="4:8">
      <c r="D506" s="26" t="str">
        <f>CONCATENATE(учреждения!$A$12)</f>
        <v>музей</v>
      </c>
      <c r="E506" s="118" t="s">
        <v>919</v>
      </c>
      <c r="F506" s="27">
        <v>226</v>
      </c>
      <c r="G506" s="27">
        <v>244</v>
      </c>
      <c r="H506" s="83" t="s">
        <v>543</v>
      </c>
    </row>
    <row r="507" spans="4:8">
      <c r="D507" s="26" t="str">
        <f>CONCATENATE(учреждения!$A$12)</f>
        <v>музей</v>
      </c>
      <c r="E507" s="118" t="s">
        <v>919</v>
      </c>
      <c r="F507" s="27">
        <v>296</v>
      </c>
      <c r="G507" s="27">
        <v>244</v>
      </c>
      <c r="H507" s="83" t="s">
        <v>543</v>
      </c>
    </row>
    <row r="508" spans="4:8">
      <c r="D508" s="26" t="str">
        <f>CONCATENATE(учреждения!$A$12)</f>
        <v>музей</v>
      </c>
      <c r="E508" s="118" t="s">
        <v>919</v>
      </c>
      <c r="F508" s="27">
        <v>310</v>
      </c>
      <c r="G508" s="27">
        <v>244</v>
      </c>
      <c r="H508" s="83" t="s">
        <v>543</v>
      </c>
    </row>
    <row r="509" spans="4:8">
      <c r="D509" s="26" t="str">
        <f>CONCATENATE(учреждения!$A$12)</f>
        <v>музей</v>
      </c>
      <c r="E509" s="118" t="s">
        <v>919</v>
      </c>
      <c r="F509" s="27">
        <v>340</v>
      </c>
      <c r="G509" s="27">
        <v>244</v>
      </c>
      <c r="H509" s="83" t="s">
        <v>543</v>
      </c>
    </row>
    <row r="510" spans="4:8">
      <c r="D510" s="26" t="str">
        <f>CONCATENATE(учреждения!$A$12)</f>
        <v>музей</v>
      </c>
      <c r="E510" s="118" t="s">
        <v>919</v>
      </c>
      <c r="F510" s="27">
        <v>340</v>
      </c>
      <c r="G510" s="27">
        <v>244</v>
      </c>
      <c r="H510" s="83" t="s">
        <v>543</v>
      </c>
    </row>
    <row r="511" spans="4:8">
      <c r="D511" s="26" t="str">
        <f>CONCATENATE(учреждения!$A$12)</f>
        <v>музей</v>
      </c>
      <c r="E511" s="118" t="s">
        <v>919</v>
      </c>
      <c r="F511" s="27">
        <v>340</v>
      </c>
      <c r="G511" s="27">
        <v>244</v>
      </c>
      <c r="H511" s="83" t="s">
        <v>543</v>
      </c>
    </row>
    <row r="512" spans="4:8">
      <c r="D512" s="26" t="str">
        <f>CONCATENATE(учреждения!$A$12)</f>
        <v>музей</v>
      </c>
      <c r="E512" s="118" t="s">
        <v>919</v>
      </c>
      <c r="F512" s="27">
        <v>340</v>
      </c>
      <c r="G512" s="27">
        <v>244</v>
      </c>
      <c r="H512" s="83" t="s">
        <v>543</v>
      </c>
    </row>
    <row r="513" spans="2:8">
      <c r="D513" s="26" t="str">
        <f>CONCATENATE(учреждения!$A$12)</f>
        <v>музей</v>
      </c>
      <c r="E513" s="118" t="s">
        <v>919</v>
      </c>
      <c r="F513" s="27">
        <v>340</v>
      </c>
      <c r="G513" s="27">
        <v>244</v>
      </c>
      <c r="H513" s="83" t="s">
        <v>543</v>
      </c>
    </row>
    <row r="514" spans="2:8">
      <c r="B514" s="26" t="s">
        <v>274</v>
      </c>
      <c r="D514" s="26" t="str">
        <f>CONCATENATE(учреждения!$A$13)</f>
        <v>газета</v>
      </c>
      <c r="E514" s="118" t="s">
        <v>910</v>
      </c>
      <c r="F514" s="27">
        <v>510</v>
      </c>
      <c r="G514" s="27">
        <v>510</v>
      </c>
      <c r="H514" s="83" t="s">
        <v>546</v>
      </c>
    </row>
    <row r="515" spans="2:8">
      <c r="D515" s="26" t="str">
        <f>CONCATENATE(учреждения!$A$13)</f>
        <v>газета</v>
      </c>
      <c r="E515" s="118" t="s">
        <v>911</v>
      </c>
      <c r="F515" s="27">
        <v>120</v>
      </c>
      <c r="G515" s="27">
        <v>120</v>
      </c>
      <c r="H515" s="83" t="s">
        <v>546</v>
      </c>
    </row>
    <row r="516" spans="2:8">
      <c r="D516" s="26" t="str">
        <f>CONCATENATE(учреждения!$A$13)</f>
        <v>газета</v>
      </c>
      <c r="E516" s="118" t="s">
        <v>912</v>
      </c>
      <c r="F516" s="29">
        <v>225</v>
      </c>
      <c r="G516" s="29">
        <v>244</v>
      </c>
      <c r="H516" s="83" t="s">
        <v>546</v>
      </c>
    </row>
    <row r="517" spans="2:8">
      <c r="D517" s="26" t="str">
        <f>CONCATENATE(учреждения!$A$13)</f>
        <v>газета</v>
      </c>
      <c r="E517" s="118" t="s">
        <v>912</v>
      </c>
      <c r="F517" s="29">
        <v>226</v>
      </c>
      <c r="G517" s="29">
        <v>244</v>
      </c>
      <c r="H517" s="83" t="s">
        <v>546</v>
      </c>
    </row>
    <row r="518" spans="2:8">
      <c r="D518" s="26" t="str">
        <f>CONCATENATE(учреждения!$A$13)</f>
        <v>газета</v>
      </c>
      <c r="E518" s="118" t="s">
        <v>912</v>
      </c>
      <c r="F518" s="29">
        <v>290</v>
      </c>
      <c r="G518" s="29">
        <v>244</v>
      </c>
      <c r="H518" s="83" t="s">
        <v>546</v>
      </c>
    </row>
    <row r="519" spans="2:8">
      <c r="D519" s="26" t="str">
        <f>CONCATENATE(учреждения!$A$13)</f>
        <v>газета</v>
      </c>
      <c r="E519" s="118" t="s">
        <v>912</v>
      </c>
      <c r="F519" s="29">
        <v>310</v>
      </c>
      <c r="G519" s="29">
        <v>244</v>
      </c>
      <c r="H519" s="83" t="s">
        <v>546</v>
      </c>
    </row>
    <row r="520" spans="2:8">
      <c r="D520" s="26" t="str">
        <f>CONCATENATE(учреждения!$A$13)</f>
        <v>газета</v>
      </c>
      <c r="E520" s="118" t="s">
        <v>912</v>
      </c>
      <c r="F520" s="29">
        <v>340</v>
      </c>
      <c r="G520" s="29">
        <v>244</v>
      </c>
      <c r="H520" s="83" t="s">
        <v>546</v>
      </c>
    </row>
    <row r="521" spans="2:8">
      <c r="D521" s="26" t="str">
        <f>CONCATENATE(учреждения!$A$13)</f>
        <v>газета</v>
      </c>
      <c r="E521" s="118" t="s">
        <v>912</v>
      </c>
      <c r="F521" s="29">
        <v>340</v>
      </c>
      <c r="G521" s="29">
        <v>244</v>
      </c>
      <c r="H521" s="83" t="s">
        <v>546</v>
      </c>
    </row>
    <row r="522" spans="2:8">
      <c r="D522" s="26" t="str">
        <f>CONCATENATE(учреждения!$A$13)</f>
        <v>газета</v>
      </c>
      <c r="E522" s="118" t="s">
        <v>913</v>
      </c>
      <c r="F522" s="29">
        <v>2232</v>
      </c>
      <c r="G522" s="29">
        <v>244</v>
      </c>
      <c r="H522" s="83" t="s">
        <v>546</v>
      </c>
    </row>
    <row r="523" spans="2:8">
      <c r="D523" s="26" t="str">
        <f>CONCATENATE(учреждения!$A$13)</f>
        <v>газета</v>
      </c>
      <c r="E523" s="118" t="s">
        <v>914</v>
      </c>
      <c r="F523" s="29">
        <v>2231</v>
      </c>
      <c r="G523" s="29">
        <v>244</v>
      </c>
      <c r="H523" s="83" t="s">
        <v>546</v>
      </c>
    </row>
    <row r="524" spans="2:8">
      <c r="D524" s="26" t="str">
        <f>CONCATENATE(учреждения!$A$13)</f>
        <v>газета</v>
      </c>
      <c r="E524" s="118" t="s">
        <v>915</v>
      </c>
      <c r="F524" s="29">
        <v>290</v>
      </c>
      <c r="G524" s="29">
        <v>851</v>
      </c>
      <c r="H524" s="83" t="s">
        <v>546</v>
      </c>
    </row>
    <row r="525" spans="2:8">
      <c r="D525" s="26" t="str">
        <f>CONCATENATE(учреждения!$A$13)</f>
        <v>газета</v>
      </c>
      <c r="E525" s="118" t="s">
        <v>895</v>
      </c>
      <c r="F525" s="29">
        <v>510</v>
      </c>
      <c r="G525" s="29">
        <v>510</v>
      </c>
      <c r="H525" s="83" t="s">
        <v>546</v>
      </c>
    </row>
    <row r="526" spans="2:8">
      <c r="D526" s="26" t="str">
        <f>CONCATENATE(учреждения!$A$13)</f>
        <v>газета</v>
      </c>
      <c r="E526" s="118" t="s">
        <v>896</v>
      </c>
      <c r="F526" s="29">
        <v>131</v>
      </c>
      <c r="G526" s="29">
        <v>130</v>
      </c>
      <c r="H526" s="83" t="s">
        <v>546</v>
      </c>
    </row>
    <row r="527" spans="2:8">
      <c r="D527" s="26" t="str">
        <f>CONCATENATE(учреждения!$A$13)</f>
        <v>газета</v>
      </c>
      <c r="E527" s="118" t="s">
        <v>897</v>
      </c>
      <c r="F527" s="29">
        <v>211</v>
      </c>
      <c r="G527" s="29">
        <v>111</v>
      </c>
      <c r="H527" s="83" t="s">
        <v>546</v>
      </c>
    </row>
    <row r="528" spans="2:8">
      <c r="D528" s="26" t="str">
        <f>CONCATENATE(учреждения!$A$13)</f>
        <v>газета</v>
      </c>
      <c r="E528" s="118" t="s">
        <v>898</v>
      </c>
      <c r="F528" s="29">
        <v>212</v>
      </c>
      <c r="G528" s="29">
        <v>112</v>
      </c>
      <c r="H528" s="83" t="s">
        <v>546</v>
      </c>
    </row>
    <row r="529" spans="4:8">
      <c r="D529" s="26" t="str">
        <f>CONCATENATE(учреждения!$A$13)</f>
        <v>газета</v>
      </c>
      <c r="E529" s="118" t="s">
        <v>899</v>
      </c>
      <c r="F529" s="29">
        <v>290</v>
      </c>
      <c r="G529" s="29">
        <v>113</v>
      </c>
      <c r="H529" s="83" t="s">
        <v>546</v>
      </c>
    </row>
    <row r="530" spans="4:8">
      <c r="D530" s="26" t="str">
        <f>CONCATENATE(учреждения!$A$13)</f>
        <v>газета</v>
      </c>
      <c r="E530" s="118" t="s">
        <v>900</v>
      </c>
      <c r="F530" s="29">
        <v>213</v>
      </c>
      <c r="G530" s="29">
        <v>119</v>
      </c>
      <c r="H530" s="83" t="s">
        <v>546</v>
      </c>
    </row>
    <row r="531" spans="4:8">
      <c r="D531" s="26" t="str">
        <f>CONCATENATE(учреждения!$A$13)</f>
        <v>газета</v>
      </c>
      <c r="E531" s="118" t="s">
        <v>901</v>
      </c>
      <c r="F531" s="29">
        <v>221</v>
      </c>
      <c r="G531" s="29">
        <v>244</v>
      </c>
      <c r="H531" s="83" t="s">
        <v>546</v>
      </c>
    </row>
    <row r="532" spans="4:8">
      <c r="D532" s="26" t="str">
        <f>CONCATENATE(учреждения!$A$13)</f>
        <v>газета</v>
      </c>
      <c r="E532" s="118" t="s">
        <v>901</v>
      </c>
      <c r="F532" s="29">
        <v>222</v>
      </c>
      <c r="G532" s="29">
        <v>244</v>
      </c>
      <c r="H532" s="83" t="s">
        <v>546</v>
      </c>
    </row>
    <row r="533" spans="4:8">
      <c r="D533" s="26" t="str">
        <f>CONCATENATE(учреждения!$A$13)</f>
        <v>газета</v>
      </c>
      <c r="E533" s="118" t="s">
        <v>901</v>
      </c>
      <c r="F533" s="29">
        <v>224</v>
      </c>
      <c r="G533" s="29">
        <v>244</v>
      </c>
      <c r="H533" s="83" t="s">
        <v>546</v>
      </c>
    </row>
    <row r="534" spans="4:8">
      <c r="D534" s="26" t="str">
        <f>CONCATENATE(учреждения!$A$13)</f>
        <v>газета</v>
      </c>
      <c r="E534" s="118" t="s">
        <v>901</v>
      </c>
      <c r="F534" s="29">
        <v>225</v>
      </c>
      <c r="G534" s="29">
        <v>244</v>
      </c>
      <c r="H534" s="83" t="s">
        <v>546</v>
      </c>
    </row>
    <row r="535" spans="4:8">
      <c r="D535" s="26" t="str">
        <f>CONCATENATE(учреждения!$A$13)</f>
        <v>газета</v>
      </c>
      <c r="E535" s="118" t="s">
        <v>901</v>
      </c>
      <c r="F535" s="29">
        <v>226</v>
      </c>
      <c r="G535" s="29">
        <v>244</v>
      </c>
      <c r="H535" s="83" t="s">
        <v>546</v>
      </c>
    </row>
    <row r="536" spans="4:8">
      <c r="D536" s="26" t="str">
        <f>CONCATENATE(учреждения!$A$13)</f>
        <v>газета</v>
      </c>
      <c r="E536" s="118" t="s">
        <v>901</v>
      </c>
      <c r="F536" s="29">
        <v>296</v>
      </c>
      <c r="G536" s="29">
        <v>244</v>
      </c>
      <c r="H536" s="83" t="s">
        <v>546</v>
      </c>
    </row>
    <row r="537" spans="4:8">
      <c r="D537" s="26" t="str">
        <f>CONCATENATE(учреждения!$A$13)</f>
        <v>газета</v>
      </c>
      <c r="E537" s="118" t="s">
        <v>901</v>
      </c>
      <c r="F537" s="29">
        <v>310</v>
      </c>
      <c r="G537" s="29">
        <v>244</v>
      </c>
      <c r="H537" s="83" t="s">
        <v>546</v>
      </c>
    </row>
    <row r="538" spans="4:8">
      <c r="D538" s="26" t="str">
        <f>CONCATENATE(учреждения!$A$13)</f>
        <v>газета</v>
      </c>
      <c r="E538" s="118" t="s">
        <v>902</v>
      </c>
      <c r="F538" s="29">
        <v>2233</v>
      </c>
      <c r="G538" s="29">
        <v>244</v>
      </c>
      <c r="H538" s="83" t="s">
        <v>546</v>
      </c>
    </row>
    <row r="539" spans="4:8">
      <c r="D539" s="26" t="str">
        <f>CONCATENATE(учреждения!$A$13)</f>
        <v>газета</v>
      </c>
      <c r="E539" s="118" t="s">
        <v>901</v>
      </c>
      <c r="F539" s="29">
        <v>340</v>
      </c>
      <c r="G539" s="29">
        <v>244</v>
      </c>
      <c r="H539" s="83" t="s">
        <v>546</v>
      </c>
    </row>
    <row r="540" spans="4:8">
      <c r="D540" s="26" t="str">
        <f>CONCATENATE(учреждения!$A$13)</f>
        <v>газета</v>
      </c>
      <c r="E540" s="118" t="s">
        <v>901</v>
      </c>
      <c r="F540" s="29">
        <v>340</v>
      </c>
      <c r="G540" s="29">
        <v>244</v>
      </c>
      <c r="H540" s="83" t="s">
        <v>546</v>
      </c>
    </row>
    <row r="541" spans="4:8">
      <c r="D541" s="26" t="str">
        <f>CONCATENATE(учреждения!$A$13)</f>
        <v>газета</v>
      </c>
      <c r="E541" s="118" t="s">
        <v>901</v>
      </c>
      <c r="F541" s="29">
        <v>340</v>
      </c>
      <c r="G541" s="29">
        <v>244</v>
      </c>
      <c r="H541" s="83" t="s">
        <v>546</v>
      </c>
    </row>
    <row r="542" spans="4:8">
      <c r="D542" s="26" t="str">
        <f>CONCATENATE(учреждения!$A$13)</f>
        <v>газета</v>
      </c>
      <c r="E542" s="118" t="s">
        <v>901</v>
      </c>
      <c r="F542" s="29">
        <v>340</v>
      </c>
      <c r="G542" s="29">
        <v>244</v>
      </c>
      <c r="H542" s="83" t="s">
        <v>546</v>
      </c>
    </row>
    <row r="543" spans="4:8">
      <c r="D543" s="26" t="str">
        <f>CONCATENATE(учреждения!$A$13)</f>
        <v>газета</v>
      </c>
      <c r="E543" s="118" t="s">
        <v>901</v>
      </c>
      <c r="F543" s="29">
        <v>340</v>
      </c>
      <c r="G543" s="29">
        <v>244</v>
      </c>
      <c r="H543" s="83" t="s">
        <v>546</v>
      </c>
    </row>
    <row r="544" spans="4:8">
      <c r="D544" s="26" t="str">
        <f>CONCATENATE(учреждения!$A$13)</f>
        <v>газета</v>
      </c>
      <c r="E544" s="118" t="s">
        <v>903</v>
      </c>
      <c r="F544" s="29">
        <v>2232</v>
      </c>
      <c r="G544" s="29">
        <v>244</v>
      </c>
      <c r="H544" s="83" t="s">
        <v>546</v>
      </c>
    </row>
    <row r="545" spans="4:8">
      <c r="D545" s="26" t="str">
        <f>CONCATENATE(учреждения!$A$13)</f>
        <v>газета</v>
      </c>
      <c r="E545" s="118" t="s">
        <v>904</v>
      </c>
      <c r="F545" s="29">
        <v>2231</v>
      </c>
      <c r="G545" s="29">
        <v>244</v>
      </c>
      <c r="H545" s="83" t="s">
        <v>546</v>
      </c>
    </row>
    <row r="546" spans="4:8">
      <c r="D546" s="26" t="str">
        <f>CONCATENATE(учреждения!$A$13)</f>
        <v>газета</v>
      </c>
      <c r="E546" s="118" t="s">
        <v>905</v>
      </c>
      <c r="F546" s="29">
        <v>262</v>
      </c>
      <c r="G546" s="29">
        <v>360</v>
      </c>
      <c r="H546" s="83" t="s">
        <v>546</v>
      </c>
    </row>
    <row r="547" spans="4:8">
      <c r="D547" s="26" t="str">
        <f>CONCATENATE(учреждения!$A$13)</f>
        <v>газета</v>
      </c>
      <c r="E547" s="118" t="s">
        <v>906</v>
      </c>
      <c r="F547" s="29">
        <v>290</v>
      </c>
      <c r="G547" s="29">
        <v>831</v>
      </c>
      <c r="H547" s="83" t="s">
        <v>546</v>
      </c>
    </row>
    <row r="548" spans="4:8">
      <c r="D548" s="26" t="str">
        <f>CONCATENATE(учреждения!$A$13)</f>
        <v>газета</v>
      </c>
      <c r="E548" s="118" t="s">
        <v>907</v>
      </c>
      <c r="F548" s="29">
        <v>291</v>
      </c>
      <c r="G548" s="29">
        <v>851</v>
      </c>
      <c r="H548" s="83" t="s">
        <v>546</v>
      </c>
    </row>
    <row r="549" spans="4:8">
      <c r="D549" s="26" t="str">
        <f>CONCATENATE(учреждения!$A$13)</f>
        <v>газета</v>
      </c>
      <c r="E549" s="118" t="s">
        <v>908</v>
      </c>
      <c r="F549" s="29">
        <v>291</v>
      </c>
      <c r="G549" s="29">
        <v>852</v>
      </c>
      <c r="H549" s="83" t="s">
        <v>546</v>
      </c>
    </row>
    <row r="550" spans="4:8">
      <c r="D550" s="26" t="str">
        <f>CONCATENATE(учреждения!$A$13)</f>
        <v>газета</v>
      </c>
      <c r="E550" s="118" t="s">
        <v>909</v>
      </c>
      <c r="F550" s="29">
        <v>291</v>
      </c>
      <c r="G550" s="29">
        <v>853</v>
      </c>
      <c r="H550" s="83" t="s">
        <v>546</v>
      </c>
    </row>
    <row r="551" spans="4:8">
      <c r="D551" s="26" t="str">
        <f>CONCATENATE(учреждения!$A$13)</f>
        <v>газета</v>
      </c>
      <c r="E551" s="118" t="s">
        <v>909</v>
      </c>
      <c r="F551" s="29">
        <v>292</v>
      </c>
      <c r="G551" s="29">
        <v>853</v>
      </c>
      <c r="H551" s="83" t="s">
        <v>546</v>
      </c>
    </row>
    <row r="552" spans="4:8">
      <c r="D552" s="26" t="str">
        <f>CONCATENATE(учреждения!$A$13)</f>
        <v>газета</v>
      </c>
      <c r="E552" s="118" t="s">
        <v>916</v>
      </c>
      <c r="F552" s="27">
        <v>140</v>
      </c>
      <c r="G552" s="27">
        <v>140</v>
      </c>
      <c r="H552" s="83" t="s">
        <v>546</v>
      </c>
    </row>
    <row r="553" spans="4:8">
      <c r="D553" s="26" t="str">
        <f>CONCATENATE(учреждения!$A$13)</f>
        <v>газета</v>
      </c>
      <c r="E553" s="118" t="s">
        <v>779</v>
      </c>
      <c r="F553" s="27">
        <v>510</v>
      </c>
      <c r="G553" s="29">
        <v>510</v>
      </c>
      <c r="H553" s="83" t="s">
        <v>546</v>
      </c>
    </row>
    <row r="554" spans="4:8">
      <c r="D554" s="26" t="str">
        <f>CONCATENATE(учреждения!$A$13)</f>
        <v>газета</v>
      </c>
      <c r="E554" s="118" t="s">
        <v>780</v>
      </c>
      <c r="F554" s="27">
        <v>610</v>
      </c>
      <c r="G554" s="27">
        <v>610</v>
      </c>
      <c r="H554" s="83" t="s">
        <v>546</v>
      </c>
    </row>
    <row r="555" spans="4:8">
      <c r="D555" s="26" t="str">
        <f>CONCATENATE(учреждения!$A$13)</f>
        <v>газета</v>
      </c>
      <c r="E555" s="118" t="s">
        <v>917</v>
      </c>
      <c r="F555" s="27">
        <v>510</v>
      </c>
      <c r="G555" s="29">
        <v>510</v>
      </c>
      <c r="H555" s="83" t="s">
        <v>546</v>
      </c>
    </row>
    <row r="556" spans="4:8">
      <c r="D556" s="26" t="str">
        <f>CONCATENATE(учреждения!$A$13)</f>
        <v>газета</v>
      </c>
      <c r="E556" s="118" t="s">
        <v>918</v>
      </c>
      <c r="F556" s="27">
        <v>189</v>
      </c>
      <c r="G556" s="27">
        <v>180</v>
      </c>
      <c r="H556" s="83" t="s">
        <v>546</v>
      </c>
    </row>
    <row r="557" spans="4:8">
      <c r="D557" s="26" t="str">
        <f>CONCATENATE(учреждения!$A$13)</f>
        <v>газета</v>
      </c>
      <c r="E557" s="118" t="s">
        <v>919</v>
      </c>
      <c r="F557" s="27">
        <v>225</v>
      </c>
      <c r="G557" s="27">
        <v>244</v>
      </c>
      <c r="H557" s="83" t="s">
        <v>546</v>
      </c>
    </row>
    <row r="558" spans="4:8">
      <c r="D558" s="26" t="str">
        <f>CONCATENATE(учреждения!$A$13)</f>
        <v>газета</v>
      </c>
      <c r="E558" s="118" t="s">
        <v>919</v>
      </c>
      <c r="F558" s="27">
        <v>226</v>
      </c>
      <c r="G558" s="27">
        <v>244</v>
      </c>
      <c r="H558" s="83" t="s">
        <v>546</v>
      </c>
    </row>
    <row r="559" spans="4:8">
      <c r="D559" s="26" t="str">
        <f>CONCATENATE(учреждения!$A$13)</f>
        <v>газета</v>
      </c>
      <c r="E559" s="118" t="s">
        <v>919</v>
      </c>
      <c r="F559" s="27">
        <v>290</v>
      </c>
      <c r="G559" s="27">
        <v>244</v>
      </c>
      <c r="H559" s="83" t="s">
        <v>546</v>
      </c>
    </row>
    <row r="560" spans="4:8">
      <c r="D560" s="26" t="str">
        <f>CONCATENATE(учреждения!$A$13)</f>
        <v>газета</v>
      </c>
      <c r="E560" s="118" t="s">
        <v>919</v>
      </c>
      <c r="F560" s="27">
        <v>310</v>
      </c>
      <c r="G560" s="27">
        <v>244</v>
      </c>
      <c r="H560" s="83" t="s">
        <v>546</v>
      </c>
    </row>
    <row r="561" spans="2:8">
      <c r="D561" s="26" t="str">
        <f>CONCATENATE(учреждения!$A$13)</f>
        <v>газета</v>
      </c>
      <c r="E561" s="118" t="s">
        <v>919</v>
      </c>
      <c r="F561" s="27">
        <v>340</v>
      </c>
      <c r="G561" s="27">
        <v>244</v>
      </c>
      <c r="H561" s="83" t="s">
        <v>546</v>
      </c>
    </row>
    <row r="562" spans="2:8">
      <c r="D562" s="26" t="str">
        <f>CONCATENATE(учреждения!$A$13)</f>
        <v>газета</v>
      </c>
      <c r="E562" s="118" t="s">
        <v>919</v>
      </c>
      <c r="F562" s="27">
        <v>340</v>
      </c>
      <c r="G562" s="27">
        <v>244</v>
      </c>
      <c r="H562" s="83" t="s">
        <v>546</v>
      </c>
    </row>
    <row r="563" spans="2:8">
      <c r="D563" s="26" t="str">
        <f>CONCATENATE(учреждения!$A$13)</f>
        <v>газета</v>
      </c>
      <c r="E563" s="118" t="s">
        <v>919</v>
      </c>
      <c r="F563" s="27">
        <v>340</v>
      </c>
      <c r="G563" s="27">
        <v>244</v>
      </c>
      <c r="H563" s="83" t="s">
        <v>546</v>
      </c>
    </row>
    <row r="564" spans="2:8">
      <c r="D564" s="26" t="str">
        <f>CONCATENATE(учреждения!$A$13)</f>
        <v>газета</v>
      </c>
      <c r="E564" s="118" t="s">
        <v>919</v>
      </c>
      <c r="F564" s="27">
        <v>340</v>
      </c>
      <c r="G564" s="27">
        <v>244</v>
      </c>
      <c r="H564" s="83" t="s">
        <v>546</v>
      </c>
    </row>
    <row r="565" spans="2:8">
      <c r="D565" s="26" t="str">
        <f>CONCATENATE(учреждения!$A$13)</f>
        <v>газета</v>
      </c>
      <c r="E565" s="118" t="s">
        <v>919</v>
      </c>
      <c r="F565" s="27">
        <v>340</v>
      </c>
      <c r="G565" s="27">
        <v>244</v>
      </c>
      <c r="H565" s="83" t="s">
        <v>546</v>
      </c>
    </row>
    <row r="566" spans="2:8">
      <c r="B566" s="26" t="s">
        <v>274</v>
      </c>
      <c r="D566" s="26" t="str">
        <f>CONCATENATE(учреждения!$A$14)</f>
        <v>культура</v>
      </c>
      <c r="E566" s="118" t="s">
        <v>910</v>
      </c>
      <c r="F566" s="27">
        <v>510</v>
      </c>
      <c r="G566" s="27">
        <v>510</v>
      </c>
      <c r="H566" s="83" t="s">
        <v>543</v>
      </c>
    </row>
    <row r="567" spans="2:8">
      <c r="D567" s="26" t="str">
        <f>CONCATENATE(учреждения!$A$14)</f>
        <v>культура</v>
      </c>
      <c r="E567" s="118" t="s">
        <v>911</v>
      </c>
      <c r="F567" s="27">
        <v>121</v>
      </c>
      <c r="G567" s="27">
        <v>120</v>
      </c>
      <c r="H567" s="83" t="s">
        <v>543</v>
      </c>
    </row>
    <row r="568" spans="2:8">
      <c r="D568" s="26" t="str">
        <f>CONCATENATE(учреждения!$A$14)</f>
        <v>культура</v>
      </c>
      <c r="E568" s="118" t="s">
        <v>912</v>
      </c>
      <c r="F568" s="29">
        <v>225</v>
      </c>
      <c r="G568" s="29">
        <v>244</v>
      </c>
      <c r="H568" s="83" t="s">
        <v>543</v>
      </c>
    </row>
    <row r="569" spans="2:8">
      <c r="D569" s="26" t="str">
        <f>CONCATENATE(учреждения!$A$14)</f>
        <v>культура</v>
      </c>
      <c r="E569" s="118" t="s">
        <v>912</v>
      </c>
      <c r="F569" s="29">
        <v>226</v>
      </c>
      <c r="G569" s="29">
        <v>244</v>
      </c>
      <c r="H569" s="83" t="s">
        <v>543</v>
      </c>
    </row>
    <row r="570" spans="2:8">
      <c r="D570" s="26" t="str">
        <f>CONCATENATE(учреждения!$A$14)</f>
        <v>культура</v>
      </c>
      <c r="E570" s="118" t="s">
        <v>912</v>
      </c>
      <c r="F570" s="29">
        <v>296</v>
      </c>
      <c r="G570" s="29">
        <v>244</v>
      </c>
      <c r="H570" s="83" t="s">
        <v>543</v>
      </c>
    </row>
    <row r="571" spans="2:8">
      <c r="D571" s="26" t="str">
        <f>CONCATENATE(учреждения!$A$14)</f>
        <v>культура</v>
      </c>
      <c r="E571" s="118" t="s">
        <v>912</v>
      </c>
      <c r="F571" s="29">
        <v>310</v>
      </c>
      <c r="G571" s="29">
        <v>244</v>
      </c>
      <c r="H571" s="83" t="s">
        <v>543</v>
      </c>
    </row>
    <row r="572" spans="2:8">
      <c r="D572" s="26" t="str">
        <f>CONCATENATE(учреждения!$A$14)</f>
        <v>культура</v>
      </c>
      <c r="E572" s="118" t="s">
        <v>912</v>
      </c>
      <c r="F572" s="29">
        <v>344</v>
      </c>
      <c r="G572" s="29">
        <v>244</v>
      </c>
      <c r="H572" s="83" t="s">
        <v>543</v>
      </c>
    </row>
    <row r="573" spans="2:8">
      <c r="D573" s="26" t="str">
        <f>CONCATENATE(учреждения!$A$14)</f>
        <v>культура</v>
      </c>
      <c r="E573" s="118" t="s">
        <v>912</v>
      </c>
      <c r="F573" s="29">
        <v>346</v>
      </c>
      <c r="G573" s="29">
        <v>244</v>
      </c>
      <c r="H573" s="83" t="s">
        <v>543</v>
      </c>
    </row>
    <row r="574" spans="2:8">
      <c r="D574" s="26" t="str">
        <f>CONCATENATE(учреждения!$A$14)</f>
        <v>культура</v>
      </c>
      <c r="E574" s="118" t="s">
        <v>913</v>
      </c>
      <c r="F574" s="29">
        <v>2232</v>
      </c>
      <c r="G574" s="29">
        <v>244</v>
      </c>
      <c r="H574" s="83" t="s">
        <v>543</v>
      </c>
    </row>
    <row r="575" spans="2:8">
      <c r="D575" s="26" t="str">
        <f>CONCATENATE(учреждения!$A$14)</f>
        <v>культура</v>
      </c>
      <c r="E575" s="118" t="s">
        <v>914</v>
      </c>
      <c r="F575" s="29">
        <v>2231</v>
      </c>
      <c r="G575" s="29">
        <v>244</v>
      </c>
      <c r="H575" s="83" t="s">
        <v>543</v>
      </c>
    </row>
    <row r="576" spans="2:8">
      <c r="D576" s="26" t="str">
        <f>CONCATENATE(учреждения!$A$14)</f>
        <v>культура</v>
      </c>
      <c r="E576" s="118" t="s">
        <v>915</v>
      </c>
      <c r="F576" s="29">
        <v>290</v>
      </c>
      <c r="G576" s="29">
        <v>851</v>
      </c>
      <c r="H576" s="83" t="s">
        <v>543</v>
      </c>
    </row>
    <row r="577" spans="4:8">
      <c r="D577" s="26" t="str">
        <f>CONCATENATE(учреждения!$A$14)</f>
        <v>культура</v>
      </c>
      <c r="E577" s="118" t="s">
        <v>895</v>
      </c>
      <c r="F577" s="29">
        <v>510</v>
      </c>
      <c r="G577" s="29">
        <v>510</v>
      </c>
      <c r="H577" s="83" t="s">
        <v>543</v>
      </c>
    </row>
    <row r="578" spans="4:8">
      <c r="D578" s="26" t="str">
        <f>CONCATENATE(учреждения!$A$14)</f>
        <v>культура</v>
      </c>
      <c r="E578" s="118" t="s">
        <v>896</v>
      </c>
      <c r="F578" s="29">
        <v>131</v>
      </c>
      <c r="G578" s="29">
        <v>130</v>
      </c>
      <c r="H578" s="83" t="s">
        <v>543</v>
      </c>
    </row>
    <row r="579" spans="4:8">
      <c r="D579" s="26" t="str">
        <f>CONCATENATE(учреждения!$A$14)</f>
        <v>культура</v>
      </c>
      <c r="E579" s="118" t="s">
        <v>897</v>
      </c>
      <c r="F579" s="29">
        <v>211</v>
      </c>
      <c r="G579" s="29">
        <v>111</v>
      </c>
      <c r="H579" s="83" t="s">
        <v>543</v>
      </c>
    </row>
    <row r="580" spans="4:8">
      <c r="D580" s="26" t="str">
        <f>CONCATENATE(учреждения!$A$14)</f>
        <v>культура</v>
      </c>
      <c r="E580" s="118" t="s">
        <v>897</v>
      </c>
      <c r="F580" s="29">
        <v>266</v>
      </c>
      <c r="G580" s="29">
        <v>111</v>
      </c>
      <c r="H580" s="83" t="s">
        <v>543</v>
      </c>
    </row>
    <row r="581" spans="4:8">
      <c r="D581" s="26" t="str">
        <f>CONCATENATE(учреждения!$A$14)</f>
        <v>культура</v>
      </c>
      <c r="E581" s="118" t="s">
        <v>898</v>
      </c>
      <c r="F581" s="29">
        <v>212</v>
      </c>
      <c r="G581" s="29">
        <v>112</v>
      </c>
      <c r="H581" s="83" t="s">
        <v>543</v>
      </c>
    </row>
    <row r="582" spans="4:8">
      <c r="D582" s="26" t="str">
        <f>CONCATENATE(учреждения!$A$14)</f>
        <v>культура</v>
      </c>
      <c r="E582" s="118" t="s">
        <v>898</v>
      </c>
      <c r="F582" s="29">
        <v>226</v>
      </c>
      <c r="G582" s="29">
        <v>112</v>
      </c>
      <c r="H582" s="83" t="s">
        <v>543</v>
      </c>
    </row>
    <row r="583" spans="4:8">
      <c r="D583" s="26" t="str">
        <f>CONCATENATE(учреждения!$A$14)</f>
        <v>культура</v>
      </c>
      <c r="E583" s="118" t="s">
        <v>898</v>
      </c>
      <c r="F583" s="29">
        <v>266</v>
      </c>
      <c r="G583" s="29">
        <v>112</v>
      </c>
      <c r="H583" s="83" t="s">
        <v>543</v>
      </c>
    </row>
    <row r="584" spans="4:8">
      <c r="D584" s="26" t="str">
        <f>CONCATENATE(учреждения!$A$14)</f>
        <v>культура</v>
      </c>
      <c r="E584" s="118" t="s">
        <v>899</v>
      </c>
      <c r="F584" s="29">
        <v>296</v>
      </c>
      <c r="G584" s="29">
        <v>113</v>
      </c>
      <c r="H584" s="83" t="s">
        <v>543</v>
      </c>
    </row>
    <row r="585" spans="4:8">
      <c r="D585" s="26" t="str">
        <f>CONCATENATE(учреждения!$A$14)</f>
        <v>культура</v>
      </c>
      <c r="E585" s="118" t="s">
        <v>900</v>
      </c>
      <c r="F585" s="29">
        <v>213</v>
      </c>
      <c r="G585" s="29">
        <v>119</v>
      </c>
      <c r="H585" s="83" t="s">
        <v>543</v>
      </c>
    </row>
    <row r="586" spans="4:8">
      <c r="D586" s="26" t="str">
        <f>CONCATENATE(учреждения!$A$14)</f>
        <v>культура</v>
      </c>
      <c r="E586" s="118" t="s">
        <v>901</v>
      </c>
      <c r="F586" s="29">
        <v>221</v>
      </c>
      <c r="G586" s="29">
        <v>244</v>
      </c>
      <c r="H586" s="83" t="s">
        <v>543</v>
      </c>
    </row>
    <row r="587" spans="4:8">
      <c r="D587" s="26" t="str">
        <f>CONCATENATE(учреждения!$A$14)</f>
        <v>культура</v>
      </c>
      <c r="E587" s="118" t="s">
        <v>901</v>
      </c>
      <c r="F587" s="29">
        <v>222</v>
      </c>
      <c r="G587" s="29">
        <v>244</v>
      </c>
      <c r="H587" s="83" t="s">
        <v>543</v>
      </c>
    </row>
    <row r="588" spans="4:8">
      <c r="D588" s="26" t="str">
        <f>CONCATENATE(учреждения!$A$14)</f>
        <v>культура</v>
      </c>
      <c r="E588" s="118" t="s">
        <v>904</v>
      </c>
      <c r="F588" s="29">
        <v>2231</v>
      </c>
      <c r="G588" s="29">
        <v>244</v>
      </c>
      <c r="H588" s="83" t="s">
        <v>543</v>
      </c>
    </row>
    <row r="589" spans="4:8">
      <c r="D589" s="26" t="str">
        <f>CONCATENATE(учреждения!$A$14)</f>
        <v>культура</v>
      </c>
      <c r="E589" s="118" t="s">
        <v>903</v>
      </c>
      <c r="F589" s="29">
        <v>2232</v>
      </c>
      <c r="G589" s="29">
        <v>244</v>
      </c>
      <c r="H589" s="83" t="s">
        <v>543</v>
      </c>
    </row>
    <row r="590" spans="4:8">
      <c r="D590" s="26" t="str">
        <f>CONCATENATE(учреждения!$A$14)</f>
        <v>культура</v>
      </c>
      <c r="E590" s="118" t="s">
        <v>902</v>
      </c>
      <c r="F590" s="29">
        <v>2233</v>
      </c>
      <c r="G590" s="29">
        <v>244</v>
      </c>
      <c r="H590" s="83" t="s">
        <v>543</v>
      </c>
    </row>
    <row r="591" spans="4:8">
      <c r="D591" s="26" t="str">
        <f>CONCATENATE(учреждения!$A$14)</f>
        <v>культура</v>
      </c>
      <c r="E591" s="118" t="s">
        <v>901</v>
      </c>
      <c r="F591" s="29">
        <v>225</v>
      </c>
      <c r="G591" s="29">
        <v>244</v>
      </c>
      <c r="H591" s="83" t="s">
        <v>543</v>
      </c>
    </row>
    <row r="592" spans="4:8">
      <c r="D592" s="26" t="str">
        <f>CONCATENATE(учреждения!$A$14)</f>
        <v>культура</v>
      </c>
      <c r="E592" s="118" t="s">
        <v>901</v>
      </c>
      <c r="F592" s="29">
        <v>226</v>
      </c>
      <c r="G592" s="29">
        <v>244</v>
      </c>
      <c r="H592" s="83" t="s">
        <v>543</v>
      </c>
    </row>
    <row r="593" spans="4:8">
      <c r="D593" s="26" t="str">
        <f>CONCATENATE(учреждения!$A$14)</f>
        <v>культура</v>
      </c>
      <c r="E593" s="118" t="s">
        <v>901</v>
      </c>
      <c r="F593" s="29">
        <v>296</v>
      </c>
      <c r="G593" s="29">
        <v>244</v>
      </c>
      <c r="H593" s="83" t="s">
        <v>543</v>
      </c>
    </row>
    <row r="594" spans="4:8">
      <c r="D594" s="26" t="str">
        <f>CONCATENATE(учреждения!$A$14)</f>
        <v>культура</v>
      </c>
      <c r="E594" s="118" t="s">
        <v>901</v>
      </c>
      <c r="F594" s="29">
        <v>310</v>
      </c>
      <c r="G594" s="29">
        <v>244</v>
      </c>
      <c r="H594" s="83" t="s">
        <v>543</v>
      </c>
    </row>
    <row r="595" spans="4:8">
      <c r="D595" s="26" t="str">
        <f>CONCATENATE(учреждения!$A$14)</f>
        <v>культура</v>
      </c>
      <c r="E595" s="118" t="s">
        <v>901</v>
      </c>
      <c r="F595" s="29">
        <v>341</v>
      </c>
      <c r="G595" s="29">
        <v>244</v>
      </c>
      <c r="H595" s="83" t="s">
        <v>543</v>
      </c>
    </row>
    <row r="596" spans="4:8">
      <c r="D596" s="26" t="str">
        <f>CONCATENATE(учреждения!$A$14)</f>
        <v>культура</v>
      </c>
      <c r="E596" s="118" t="s">
        <v>901</v>
      </c>
      <c r="F596" s="29">
        <v>343</v>
      </c>
      <c r="G596" s="29">
        <v>244</v>
      </c>
      <c r="H596" s="83" t="s">
        <v>543</v>
      </c>
    </row>
    <row r="597" spans="4:8">
      <c r="D597" s="26" t="str">
        <f>CONCATENATE(учреждения!$A$14)</f>
        <v>культура</v>
      </c>
      <c r="E597" s="118" t="s">
        <v>901</v>
      </c>
      <c r="F597" s="29">
        <v>344</v>
      </c>
      <c r="G597" s="29">
        <v>244</v>
      </c>
      <c r="H597" s="83" t="s">
        <v>543</v>
      </c>
    </row>
    <row r="598" spans="4:8">
      <c r="D598" s="26" t="str">
        <f>CONCATENATE(учреждения!$A$14)</f>
        <v>культура</v>
      </c>
      <c r="E598" s="118" t="s">
        <v>901</v>
      </c>
      <c r="F598" s="29">
        <v>345</v>
      </c>
      <c r="G598" s="29">
        <v>244</v>
      </c>
      <c r="H598" s="83" t="s">
        <v>543</v>
      </c>
    </row>
    <row r="599" spans="4:8">
      <c r="D599" s="26" t="str">
        <f>CONCATENATE(учреждения!$A$14)</f>
        <v>культура</v>
      </c>
      <c r="E599" s="118" t="s">
        <v>901</v>
      </c>
      <c r="F599" s="29">
        <v>346</v>
      </c>
      <c r="G599" s="29">
        <v>244</v>
      </c>
      <c r="H599" s="83" t="s">
        <v>543</v>
      </c>
    </row>
    <row r="600" spans="4:8">
      <c r="D600" s="26" t="str">
        <f>CONCATENATE(учреждения!$A$14)</f>
        <v>культура</v>
      </c>
      <c r="E600" s="118" t="s">
        <v>901</v>
      </c>
      <c r="F600" s="29">
        <v>349</v>
      </c>
      <c r="G600" s="29">
        <v>244</v>
      </c>
      <c r="H600" s="83" t="s">
        <v>543</v>
      </c>
    </row>
    <row r="601" spans="4:8">
      <c r="D601" s="26" t="str">
        <f>CONCATENATE(учреждения!$A$14)</f>
        <v>культура</v>
      </c>
      <c r="E601" s="118" t="s">
        <v>901</v>
      </c>
      <c r="F601" s="29">
        <v>353</v>
      </c>
      <c r="G601" s="29">
        <v>244</v>
      </c>
      <c r="H601" s="83" t="s">
        <v>543</v>
      </c>
    </row>
    <row r="602" spans="4:8">
      <c r="D602" s="26" t="str">
        <f>CONCATENATE(учреждения!$A$14)</f>
        <v>культура</v>
      </c>
      <c r="E602" s="118" t="s">
        <v>905</v>
      </c>
      <c r="F602" s="29">
        <v>262</v>
      </c>
      <c r="G602" s="29">
        <v>360</v>
      </c>
      <c r="H602" s="83" t="s">
        <v>543</v>
      </c>
    </row>
    <row r="603" spans="4:8">
      <c r="D603" s="26" t="str">
        <f>CONCATENATE(учреждения!$A$14)</f>
        <v>культура</v>
      </c>
      <c r="E603" s="118" t="s">
        <v>906</v>
      </c>
      <c r="F603" s="29">
        <v>296</v>
      </c>
      <c r="G603" s="29">
        <v>831</v>
      </c>
      <c r="H603" s="83" t="s">
        <v>543</v>
      </c>
    </row>
    <row r="604" spans="4:8">
      <c r="D604" s="26" t="str">
        <f>CONCATENATE(учреждения!$A$14)</f>
        <v>культура</v>
      </c>
      <c r="E604" s="118" t="s">
        <v>907</v>
      </c>
      <c r="F604" s="29">
        <v>291</v>
      </c>
      <c r="G604" s="29">
        <v>851</v>
      </c>
      <c r="H604" s="83" t="s">
        <v>543</v>
      </c>
    </row>
    <row r="605" spans="4:8">
      <c r="D605" s="26" t="str">
        <f>CONCATENATE(учреждения!$A$14)</f>
        <v>культура</v>
      </c>
      <c r="E605" s="118" t="s">
        <v>908</v>
      </c>
      <c r="F605" s="29">
        <v>290</v>
      </c>
      <c r="G605" s="29">
        <v>852</v>
      </c>
      <c r="H605" s="83" t="s">
        <v>543</v>
      </c>
    </row>
    <row r="606" spans="4:8">
      <c r="D606" s="26" t="str">
        <f>CONCATENATE(учреждения!$A$14)</f>
        <v>культура</v>
      </c>
      <c r="E606" s="118" t="s">
        <v>909</v>
      </c>
      <c r="F606" s="29">
        <v>291</v>
      </c>
      <c r="G606" s="29">
        <v>853</v>
      </c>
      <c r="H606" s="83" t="s">
        <v>543</v>
      </c>
    </row>
    <row r="607" spans="4:8">
      <c r="D607" s="26" t="str">
        <f>CONCATENATE(учреждения!$A$14)</f>
        <v>культура</v>
      </c>
      <c r="E607" s="118" t="s">
        <v>909</v>
      </c>
      <c r="F607" s="29">
        <v>292</v>
      </c>
      <c r="G607" s="29">
        <v>853</v>
      </c>
      <c r="H607" s="83" t="s">
        <v>543</v>
      </c>
    </row>
    <row r="608" spans="4:8">
      <c r="D608" s="26" t="str">
        <f>CONCATENATE(учреждения!$A$14)</f>
        <v>культура</v>
      </c>
      <c r="E608" s="118" t="s">
        <v>909</v>
      </c>
      <c r="F608" s="29">
        <v>293</v>
      </c>
      <c r="G608" s="29">
        <v>853</v>
      </c>
      <c r="H608" s="83" t="s">
        <v>543</v>
      </c>
    </row>
    <row r="609" spans="2:8">
      <c r="D609" s="26" t="str">
        <f>CONCATENATE(учреждения!$A$14)</f>
        <v>культура</v>
      </c>
      <c r="E609" s="118" t="s">
        <v>916</v>
      </c>
      <c r="F609" s="27">
        <v>140</v>
      </c>
      <c r="G609" s="27">
        <v>140</v>
      </c>
      <c r="H609" s="83" t="s">
        <v>543</v>
      </c>
    </row>
    <row r="610" spans="2:8">
      <c r="D610" s="26" t="str">
        <f>CONCATENATE(учреждения!$A$14)</f>
        <v>культура</v>
      </c>
      <c r="E610" s="118" t="s">
        <v>779</v>
      </c>
      <c r="F610" s="27">
        <v>510</v>
      </c>
      <c r="G610" s="29">
        <v>510</v>
      </c>
      <c r="H610" s="83" t="s">
        <v>543</v>
      </c>
    </row>
    <row r="611" spans="2:8">
      <c r="D611" s="26" t="str">
        <f>CONCATENATE(учреждения!$A$14)</f>
        <v>культура</v>
      </c>
      <c r="E611" s="118" t="s">
        <v>780</v>
      </c>
      <c r="F611" s="27">
        <v>610</v>
      </c>
      <c r="G611" s="27">
        <v>610</v>
      </c>
      <c r="H611" s="83" t="s">
        <v>543</v>
      </c>
    </row>
    <row r="612" spans="2:8">
      <c r="D612" s="26" t="str">
        <f>CONCATENATE(учреждения!$A$14)</f>
        <v>культура</v>
      </c>
      <c r="E612" s="118" t="s">
        <v>917</v>
      </c>
      <c r="F612" s="27">
        <v>510</v>
      </c>
      <c r="G612" s="29">
        <v>510</v>
      </c>
      <c r="H612" s="83" t="s">
        <v>543</v>
      </c>
    </row>
    <row r="613" spans="2:8">
      <c r="D613" s="26" t="str">
        <f>CONCATENATE(учреждения!$A$14)</f>
        <v>культура</v>
      </c>
      <c r="E613" s="118" t="s">
        <v>918</v>
      </c>
      <c r="F613" s="27">
        <v>189</v>
      </c>
      <c r="G613" s="27">
        <v>180</v>
      </c>
      <c r="H613" s="83" t="s">
        <v>543</v>
      </c>
    </row>
    <row r="614" spans="2:8">
      <c r="D614" s="26" t="str">
        <f>CONCATENATE(учреждения!$A$14)</f>
        <v>культура</v>
      </c>
      <c r="E614" s="118" t="s">
        <v>919</v>
      </c>
      <c r="F614" s="27">
        <v>225</v>
      </c>
      <c r="G614" s="27">
        <v>244</v>
      </c>
      <c r="H614" s="83" t="s">
        <v>543</v>
      </c>
    </row>
    <row r="615" spans="2:8">
      <c r="D615" s="26" t="str">
        <f>CONCATENATE(учреждения!$A$14)</f>
        <v>культура</v>
      </c>
      <c r="E615" s="118" t="s">
        <v>919</v>
      </c>
      <c r="F615" s="27">
        <v>226</v>
      </c>
      <c r="G615" s="27">
        <v>244</v>
      </c>
      <c r="H615" s="83" t="s">
        <v>543</v>
      </c>
    </row>
    <row r="616" spans="2:8">
      <c r="D616" s="26" t="str">
        <f>CONCATENATE(учреждения!$A$14)</f>
        <v>культура</v>
      </c>
      <c r="E616" s="118" t="s">
        <v>919</v>
      </c>
      <c r="F616" s="27">
        <v>296</v>
      </c>
      <c r="G616" s="27">
        <v>244</v>
      </c>
      <c r="H616" s="83" t="s">
        <v>543</v>
      </c>
    </row>
    <row r="617" spans="2:8">
      <c r="D617" s="26" t="str">
        <f>CONCATENATE(учреждения!$A$14)</f>
        <v>культура</v>
      </c>
      <c r="E617" s="118" t="s">
        <v>919</v>
      </c>
      <c r="F617" s="27">
        <v>310</v>
      </c>
      <c r="G617" s="27">
        <v>244</v>
      </c>
      <c r="H617" s="83" t="s">
        <v>543</v>
      </c>
    </row>
    <row r="618" spans="2:8">
      <c r="D618" s="26" t="str">
        <f>CONCATENATE(учреждения!$A$14)</f>
        <v>культура</v>
      </c>
      <c r="E618" s="118" t="s">
        <v>919</v>
      </c>
      <c r="F618" s="27">
        <v>345</v>
      </c>
      <c r="G618" s="27">
        <v>244</v>
      </c>
      <c r="H618" s="83" t="s">
        <v>543</v>
      </c>
    </row>
    <row r="619" spans="2:8">
      <c r="B619" s="26" t="s">
        <v>274</v>
      </c>
      <c r="D619" s="26" t="str">
        <f>CONCATENATE(учреждения!$A$15)</f>
        <v>спорт</v>
      </c>
      <c r="E619" s="118" t="s">
        <v>910</v>
      </c>
      <c r="F619" s="27">
        <v>510</v>
      </c>
      <c r="G619" s="27">
        <v>510</v>
      </c>
      <c r="H619" s="83" t="s">
        <v>544</v>
      </c>
    </row>
    <row r="620" spans="2:8">
      <c r="D620" s="26" t="str">
        <f>CONCATENATE(учреждения!$A$15)</f>
        <v>спорт</v>
      </c>
      <c r="E620" s="118" t="s">
        <v>911</v>
      </c>
      <c r="F620" s="27">
        <v>121</v>
      </c>
      <c r="G620" s="27">
        <v>120</v>
      </c>
      <c r="H620" s="83" t="s">
        <v>544</v>
      </c>
    </row>
    <row r="621" spans="2:8">
      <c r="D621" s="26" t="str">
        <f>CONCATENATE(учреждения!$A$15)</f>
        <v>спорт</v>
      </c>
      <c r="E621" s="118" t="s">
        <v>914</v>
      </c>
      <c r="F621" s="29">
        <v>2231</v>
      </c>
      <c r="G621" s="29">
        <v>244</v>
      </c>
      <c r="H621" s="83" t="s">
        <v>544</v>
      </c>
    </row>
    <row r="622" spans="2:8">
      <c r="D622" s="26" t="str">
        <f>CONCATENATE(учреждения!$A$15)</f>
        <v>спорт</v>
      </c>
      <c r="E622" s="118" t="s">
        <v>913</v>
      </c>
      <c r="F622" s="29">
        <v>2232</v>
      </c>
      <c r="G622" s="29">
        <v>244</v>
      </c>
      <c r="H622" s="83" t="s">
        <v>544</v>
      </c>
    </row>
    <row r="623" spans="2:8">
      <c r="D623" s="26" t="str">
        <f>CONCATENATE(учреждения!$A$15)</f>
        <v>спорт</v>
      </c>
      <c r="E623" s="118" t="s">
        <v>912</v>
      </c>
      <c r="F623" s="29">
        <v>225</v>
      </c>
      <c r="G623" s="29">
        <v>244</v>
      </c>
      <c r="H623" s="83" t="s">
        <v>544</v>
      </c>
    </row>
    <row r="624" spans="2:8">
      <c r="D624" s="26" t="str">
        <f>CONCATENATE(учреждения!$A$15)</f>
        <v>спорт</v>
      </c>
      <c r="E624" s="118" t="s">
        <v>912</v>
      </c>
      <c r="F624" s="29">
        <v>226</v>
      </c>
      <c r="G624" s="29">
        <v>244</v>
      </c>
      <c r="H624" s="83" t="s">
        <v>544</v>
      </c>
    </row>
    <row r="625" spans="4:8">
      <c r="D625" s="26" t="str">
        <f>CONCATENATE(учреждения!$A$15)</f>
        <v>спорт</v>
      </c>
      <c r="E625" s="118" t="s">
        <v>912</v>
      </c>
      <c r="F625" s="29">
        <v>290</v>
      </c>
      <c r="G625" s="29">
        <v>244</v>
      </c>
      <c r="H625" s="83" t="s">
        <v>544</v>
      </c>
    </row>
    <row r="626" spans="4:8">
      <c r="D626" s="26" t="str">
        <f>CONCATENATE(учреждения!$A$15)</f>
        <v>спорт</v>
      </c>
      <c r="E626" s="118" t="s">
        <v>912</v>
      </c>
      <c r="F626" s="29">
        <v>310</v>
      </c>
      <c r="G626" s="29">
        <v>244</v>
      </c>
      <c r="H626" s="83" t="s">
        <v>544</v>
      </c>
    </row>
    <row r="627" spans="4:8">
      <c r="D627" s="26" t="str">
        <f>CONCATENATE(учреждения!$A$15)</f>
        <v>спорт</v>
      </c>
      <c r="E627" s="118" t="s">
        <v>912</v>
      </c>
      <c r="F627" s="29">
        <v>346</v>
      </c>
      <c r="G627" s="29">
        <v>244</v>
      </c>
      <c r="H627" s="83" t="s">
        <v>544</v>
      </c>
    </row>
    <row r="628" spans="4:8">
      <c r="D628" s="26" t="str">
        <f>CONCATENATE(учреждения!$A$15)</f>
        <v>спорт</v>
      </c>
      <c r="E628" s="118" t="s">
        <v>912</v>
      </c>
      <c r="F628" s="29">
        <v>340</v>
      </c>
      <c r="G628" s="29">
        <v>244</v>
      </c>
      <c r="H628" s="83" t="s">
        <v>544</v>
      </c>
    </row>
    <row r="629" spans="4:8">
      <c r="D629" s="26" t="str">
        <f>CONCATENATE(учреждения!$A$15)</f>
        <v>спорт</v>
      </c>
      <c r="E629" s="118" t="s">
        <v>915</v>
      </c>
      <c r="F629" s="29">
        <v>290</v>
      </c>
      <c r="G629" s="29">
        <v>851</v>
      </c>
      <c r="H629" s="83" t="s">
        <v>544</v>
      </c>
    </row>
    <row r="630" spans="4:8">
      <c r="D630" s="26" t="str">
        <f>CONCATENATE(учреждения!$A$15)</f>
        <v>спорт</v>
      </c>
      <c r="E630" s="118" t="s">
        <v>895</v>
      </c>
      <c r="F630" s="29">
        <v>510</v>
      </c>
      <c r="G630" s="29">
        <v>510</v>
      </c>
      <c r="H630" s="83" t="s">
        <v>544</v>
      </c>
    </row>
    <row r="631" spans="4:8">
      <c r="D631" s="26" t="str">
        <f>CONCATENATE(учреждения!$A$15)</f>
        <v>спорт</v>
      </c>
      <c r="E631" s="118" t="s">
        <v>896</v>
      </c>
      <c r="F631" s="29">
        <v>131</v>
      </c>
      <c r="G631" s="29">
        <v>130</v>
      </c>
      <c r="H631" s="83" t="s">
        <v>544</v>
      </c>
    </row>
    <row r="632" spans="4:8">
      <c r="D632" s="26" t="str">
        <f>CONCATENATE(учреждения!$A$15)</f>
        <v>спорт</v>
      </c>
      <c r="E632" s="118" t="s">
        <v>897</v>
      </c>
      <c r="F632" s="29">
        <v>211</v>
      </c>
      <c r="G632" s="29">
        <v>111</v>
      </c>
      <c r="H632" s="83" t="s">
        <v>544</v>
      </c>
    </row>
    <row r="633" spans="4:8">
      <c r="D633" s="26" t="str">
        <f>CONCATENATE(учреждения!$A$15)</f>
        <v>спорт</v>
      </c>
      <c r="E633" s="118" t="s">
        <v>897</v>
      </c>
      <c r="F633" s="29">
        <v>266</v>
      </c>
      <c r="G633" s="29">
        <v>111</v>
      </c>
      <c r="H633" s="83" t="s">
        <v>544</v>
      </c>
    </row>
    <row r="634" spans="4:8">
      <c r="D634" s="26" t="str">
        <f>CONCATENATE(учреждения!$A$15)</f>
        <v>спорт</v>
      </c>
      <c r="E634" s="118" t="s">
        <v>898</v>
      </c>
      <c r="F634" s="29">
        <v>212</v>
      </c>
      <c r="G634" s="29">
        <v>112</v>
      </c>
      <c r="H634" s="83" t="s">
        <v>544</v>
      </c>
    </row>
    <row r="635" spans="4:8">
      <c r="D635" s="26" t="str">
        <f>CONCATENATE(учреждения!$A$15)</f>
        <v>спорт</v>
      </c>
      <c r="E635" s="118" t="s">
        <v>898</v>
      </c>
      <c r="F635" s="29">
        <v>266</v>
      </c>
      <c r="G635" s="29">
        <v>112</v>
      </c>
      <c r="H635" s="83" t="s">
        <v>544</v>
      </c>
    </row>
    <row r="636" spans="4:8">
      <c r="D636" s="26" t="str">
        <f>CONCATENATE(учреждения!$A$15)</f>
        <v>спорт</v>
      </c>
      <c r="E636" s="118" t="s">
        <v>900</v>
      </c>
      <c r="F636" s="29">
        <v>213</v>
      </c>
      <c r="G636" s="29">
        <v>119</v>
      </c>
      <c r="H636" s="83" t="s">
        <v>544</v>
      </c>
    </row>
    <row r="637" spans="4:8">
      <c r="D637" s="26" t="str">
        <f>CONCATENATE(учреждения!$A$15)</f>
        <v>спорт</v>
      </c>
      <c r="E637" s="118" t="s">
        <v>901</v>
      </c>
      <c r="F637" s="29">
        <v>221</v>
      </c>
      <c r="G637" s="29">
        <v>244</v>
      </c>
      <c r="H637" s="83" t="s">
        <v>544</v>
      </c>
    </row>
    <row r="638" spans="4:8">
      <c r="D638" s="26" t="str">
        <f>CONCATENATE(учреждения!$A$15)</f>
        <v>спорт</v>
      </c>
      <c r="E638" s="118" t="s">
        <v>901</v>
      </c>
      <c r="F638" s="29">
        <v>222</v>
      </c>
      <c r="G638" s="29">
        <v>244</v>
      </c>
      <c r="H638" s="83" t="s">
        <v>544</v>
      </c>
    </row>
    <row r="639" spans="4:8">
      <c r="D639" s="26" t="str">
        <f>CONCATENATE(учреждения!$A$15)</f>
        <v>спорт</v>
      </c>
      <c r="E639" s="118" t="s">
        <v>904</v>
      </c>
      <c r="F639" s="29">
        <v>2231</v>
      </c>
      <c r="G639" s="29">
        <v>244</v>
      </c>
      <c r="H639" s="83" t="s">
        <v>544</v>
      </c>
    </row>
    <row r="640" spans="4:8">
      <c r="D640" s="26" t="str">
        <f>CONCATENATE(учреждения!$A$15)</f>
        <v>спорт</v>
      </c>
      <c r="E640" s="118" t="s">
        <v>903</v>
      </c>
      <c r="F640" s="29">
        <v>2232</v>
      </c>
      <c r="G640" s="29">
        <v>244</v>
      </c>
      <c r="H640" s="83" t="s">
        <v>544</v>
      </c>
    </row>
    <row r="641" spans="4:8">
      <c r="D641" s="26" t="str">
        <f>CONCATENATE(учреждения!$A$15)</f>
        <v>спорт</v>
      </c>
      <c r="E641" s="118" t="s">
        <v>902</v>
      </c>
      <c r="F641" s="29">
        <v>2233</v>
      </c>
      <c r="G641" s="29">
        <v>244</v>
      </c>
      <c r="H641" s="83" t="s">
        <v>544</v>
      </c>
    </row>
    <row r="642" spans="4:8">
      <c r="D642" s="26" t="str">
        <f>CONCATENATE(учреждения!$A$15)</f>
        <v>спорт</v>
      </c>
      <c r="E642" s="118" t="s">
        <v>901</v>
      </c>
      <c r="F642" s="29">
        <v>224</v>
      </c>
      <c r="G642" s="29">
        <v>244</v>
      </c>
      <c r="H642" s="83" t="s">
        <v>544</v>
      </c>
    </row>
    <row r="643" spans="4:8">
      <c r="D643" s="26" t="str">
        <f>CONCATENATE(учреждения!$A$15)</f>
        <v>спорт</v>
      </c>
      <c r="E643" s="118" t="s">
        <v>901</v>
      </c>
      <c r="F643" s="29">
        <v>225</v>
      </c>
      <c r="G643" s="29">
        <v>244</v>
      </c>
      <c r="H643" s="83" t="s">
        <v>544</v>
      </c>
    </row>
    <row r="644" spans="4:8">
      <c r="D644" s="26" t="str">
        <f>CONCATENATE(учреждения!$A$15)</f>
        <v>спорт</v>
      </c>
      <c r="E644" s="118" t="s">
        <v>901</v>
      </c>
      <c r="F644" s="29">
        <v>226</v>
      </c>
      <c r="G644" s="29">
        <v>244</v>
      </c>
      <c r="H644" s="83" t="s">
        <v>544</v>
      </c>
    </row>
    <row r="645" spans="4:8">
      <c r="D645" s="26" t="str">
        <f>CONCATENATE(учреждения!$A$15)</f>
        <v>спорт</v>
      </c>
      <c r="E645" s="118" t="s">
        <v>901</v>
      </c>
      <c r="F645" s="29">
        <v>310</v>
      </c>
      <c r="G645" s="29">
        <v>244</v>
      </c>
      <c r="H645" s="83" t="s">
        <v>544</v>
      </c>
    </row>
    <row r="646" spans="4:8">
      <c r="D646" s="26" t="str">
        <f>CONCATENATE(учреждения!$A$15)</f>
        <v>спорт</v>
      </c>
      <c r="E646" s="118" t="s">
        <v>901</v>
      </c>
      <c r="F646" s="29">
        <v>342</v>
      </c>
      <c r="G646" s="29">
        <v>244</v>
      </c>
      <c r="H646" s="83" t="s">
        <v>544</v>
      </c>
    </row>
    <row r="647" spans="4:8">
      <c r="D647" s="26" t="str">
        <f>CONCATENATE(учреждения!$A$15)</f>
        <v>спорт</v>
      </c>
      <c r="E647" s="118" t="s">
        <v>901</v>
      </c>
      <c r="F647" s="29">
        <v>343</v>
      </c>
      <c r="G647" s="29">
        <v>244</v>
      </c>
      <c r="H647" s="83" t="s">
        <v>544</v>
      </c>
    </row>
    <row r="648" spans="4:8">
      <c r="D648" s="26" t="str">
        <f>CONCATENATE(учреждения!$A$15)</f>
        <v>спорт</v>
      </c>
      <c r="E648" s="118" t="s">
        <v>901</v>
      </c>
      <c r="F648" s="29">
        <v>346</v>
      </c>
      <c r="G648" s="29">
        <v>244</v>
      </c>
      <c r="H648" s="83" t="s">
        <v>544</v>
      </c>
    </row>
    <row r="649" spans="4:8">
      <c r="D649" s="26" t="str">
        <f>CONCATENATE(учреждения!$A$15)</f>
        <v>спорт</v>
      </c>
      <c r="E649" s="118" t="s">
        <v>901</v>
      </c>
      <c r="F649" s="29">
        <v>349</v>
      </c>
      <c r="G649" s="29">
        <v>244</v>
      </c>
      <c r="H649" s="83" t="s">
        <v>544</v>
      </c>
    </row>
    <row r="650" spans="4:8">
      <c r="D650" s="26" t="str">
        <f>CONCATENATE(учреждения!$A$15)</f>
        <v>спорт</v>
      </c>
      <c r="E650" s="118" t="s">
        <v>905</v>
      </c>
      <c r="F650" s="29">
        <v>262</v>
      </c>
      <c r="G650" s="29">
        <v>360</v>
      </c>
      <c r="H650" s="83" t="s">
        <v>544</v>
      </c>
    </row>
    <row r="651" spans="4:8">
      <c r="D651" s="26" t="str">
        <f>CONCATENATE(учреждения!$A$15)</f>
        <v>спорт</v>
      </c>
      <c r="E651" s="118" t="s">
        <v>906</v>
      </c>
      <c r="F651" s="29">
        <v>290</v>
      </c>
      <c r="G651" s="29">
        <v>831</v>
      </c>
      <c r="H651" s="83" t="s">
        <v>544</v>
      </c>
    </row>
    <row r="652" spans="4:8">
      <c r="D652" s="26" t="str">
        <f>CONCATENATE(учреждения!$A$15)</f>
        <v>спорт</v>
      </c>
      <c r="E652" s="118" t="s">
        <v>907</v>
      </c>
      <c r="F652" s="29">
        <v>290</v>
      </c>
      <c r="G652" s="29">
        <v>851</v>
      </c>
      <c r="H652" s="83" t="s">
        <v>544</v>
      </c>
    </row>
    <row r="653" spans="4:8">
      <c r="D653" s="26" t="str">
        <f>CONCATENATE(учреждения!$A$15)</f>
        <v>спорт</v>
      </c>
      <c r="E653" s="118" t="s">
        <v>908</v>
      </c>
      <c r="F653" s="29">
        <v>291</v>
      </c>
      <c r="G653" s="29">
        <v>852</v>
      </c>
      <c r="H653" s="83" t="s">
        <v>544</v>
      </c>
    </row>
    <row r="654" spans="4:8">
      <c r="D654" s="26" t="str">
        <f>CONCATENATE(учреждения!$A$15)</f>
        <v>спорт</v>
      </c>
      <c r="E654" s="118" t="s">
        <v>909</v>
      </c>
      <c r="F654" s="29">
        <v>292</v>
      </c>
      <c r="G654" s="29">
        <v>853</v>
      </c>
      <c r="H654" s="83" t="s">
        <v>544</v>
      </c>
    </row>
    <row r="655" spans="4:8">
      <c r="D655" s="26" t="str">
        <f>CONCATENATE(учреждения!$A$15)</f>
        <v>спорт</v>
      </c>
      <c r="E655" s="118" t="s">
        <v>891</v>
      </c>
      <c r="F655" s="29">
        <v>135</v>
      </c>
      <c r="G655" s="29">
        <v>130</v>
      </c>
      <c r="H655" s="83" t="s">
        <v>544</v>
      </c>
    </row>
    <row r="656" spans="4:8">
      <c r="D656" s="26" t="str">
        <f>CONCATENATE(учреждения!$A$15)</f>
        <v>спорт</v>
      </c>
      <c r="E656" s="118" t="s">
        <v>890</v>
      </c>
      <c r="F656" s="29">
        <v>2231</v>
      </c>
      <c r="G656" s="29">
        <v>244</v>
      </c>
      <c r="H656" s="83" t="s">
        <v>544</v>
      </c>
    </row>
    <row r="657" spans="1:8">
      <c r="D657" s="26" t="str">
        <f>CONCATENATE(учреждения!$A$15)</f>
        <v>спорт</v>
      </c>
      <c r="E657" s="118" t="s">
        <v>916</v>
      </c>
      <c r="F657" s="29">
        <v>140</v>
      </c>
      <c r="G657" s="29">
        <v>140</v>
      </c>
      <c r="H657" s="83" t="s">
        <v>544</v>
      </c>
    </row>
    <row r="658" spans="1:8">
      <c r="D658" s="26" t="str">
        <f>CONCATENATE(учреждения!$A$15)</f>
        <v>спорт</v>
      </c>
      <c r="E658" s="118" t="s">
        <v>779</v>
      </c>
      <c r="F658" s="29">
        <v>510</v>
      </c>
      <c r="G658" s="29">
        <v>510</v>
      </c>
      <c r="H658" s="83" t="s">
        <v>544</v>
      </c>
    </row>
    <row r="659" spans="1:8">
      <c r="D659" s="26" t="str">
        <f>CONCATENATE(учреждения!$A$15)</f>
        <v>спорт</v>
      </c>
      <c r="E659" s="118" t="s">
        <v>780</v>
      </c>
      <c r="F659" s="29">
        <v>610</v>
      </c>
      <c r="G659" s="29">
        <v>610</v>
      </c>
      <c r="H659" s="83" t="s">
        <v>544</v>
      </c>
    </row>
    <row r="660" spans="1:8">
      <c r="D660" s="26" t="str">
        <f>CONCATENATE(учреждения!$A$15)</f>
        <v>спорт</v>
      </c>
      <c r="E660" s="118" t="s">
        <v>917</v>
      </c>
      <c r="F660" s="29">
        <v>510</v>
      </c>
      <c r="G660" s="29">
        <v>510</v>
      </c>
      <c r="H660" s="83" t="s">
        <v>544</v>
      </c>
    </row>
    <row r="661" spans="1:8">
      <c r="D661" s="26" t="str">
        <f>CONCATENATE(учреждения!$A$15)</f>
        <v>спорт</v>
      </c>
      <c r="E661" s="118" t="s">
        <v>918</v>
      </c>
      <c r="F661" s="29">
        <v>180</v>
      </c>
      <c r="G661" s="29">
        <v>180</v>
      </c>
      <c r="H661" s="83" t="s">
        <v>544</v>
      </c>
    </row>
    <row r="662" spans="1:8">
      <c r="D662" s="26" t="str">
        <f>CONCATENATE(учреждения!$A$15)</f>
        <v>спорт</v>
      </c>
      <c r="E662" s="118" t="s">
        <v>919</v>
      </c>
      <c r="F662" s="27">
        <v>225</v>
      </c>
      <c r="G662" s="27">
        <v>244</v>
      </c>
      <c r="H662" s="83" t="s">
        <v>544</v>
      </c>
    </row>
    <row r="663" spans="1:8">
      <c r="D663" s="26" t="str">
        <f>CONCATENATE(учреждения!$A$15)</f>
        <v>спорт</v>
      </c>
      <c r="E663" s="118" t="s">
        <v>919</v>
      </c>
      <c r="F663" s="27">
        <v>226</v>
      </c>
      <c r="G663" s="27">
        <v>244</v>
      </c>
      <c r="H663" s="83" t="s">
        <v>544</v>
      </c>
    </row>
    <row r="664" spans="1:8">
      <c r="D664" s="26" t="str">
        <f>CONCATENATE(учреждения!$A$15)</f>
        <v>спорт</v>
      </c>
      <c r="E664" s="118" t="s">
        <v>919</v>
      </c>
      <c r="F664" s="27">
        <v>290</v>
      </c>
      <c r="G664" s="27">
        <v>244</v>
      </c>
      <c r="H664" s="83" t="s">
        <v>544</v>
      </c>
    </row>
    <row r="665" spans="1:8">
      <c r="D665" s="26" t="str">
        <f>CONCATENATE(учреждения!$A$15)</f>
        <v>спорт</v>
      </c>
      <c r="E665" s="118" t="s">
        <v>919</v>
      </c>
      <c r="F665" s="27">
        <v>310</v>
      </c>
      <c r="G665" s="27">
        <v>244</v>
      </c>
      <c r="H665" s="83" t="s">
        <v>544</v>
      </c>
    </row>
    <row r="666" spans="1:8">
      <c r="D666" s="26" t="str">
        <f>CONCATENATE(учреждения!$A$15)</f>
        <v>спорт</v>
      </c>
      <c r="E666" s="118" t="s">
        <v>919</v>
      </c>
      <c r="F666" s="27">
        <v>340</v>
      </c>
      <c r="G666" s="27">
        <v>244</v>
      </c>
      <c r="H666" s="83" t="s">
        <v>544</v>
      </c>
    </row>
    <row r="667" spans="1:8">
      <c r="D667" s="26" t="str">
        <f>CONCATENATE(учреждения!$A$15)</f>
        <v>спорт</v>
      </c>
      <c r="E667" s="118" t="s">
        <v>919</v>
      </c>
      <c r="F667" s="27">
        <v>340</v>
      </c>
      <c r="G667" s="27">
        <v>244</v>
      </c>
      <c r="H667" s="83" t="s">
        <v>544</v>
      </c>
    </row>
    <row r="668" spans="1:8">
      <c r="D668" s="26" t="str">
        <f>CONCATENATE(учреждения!$A$15)</f>
        <v>спорт</v>
      </c>
      <c r="E668" s="118" t="s">
        <v>919</v>
      </c>
      <c r="F668" s="27">
        <v>340</v>
      </c>
      <c r="G668" s="27">
        <v>244</v>
      </c>
      <c r="H668" s="83" t="s">
        <v>544</v>
      </c>
    </row>
    <row r="669" spans="1:8">
      <c r="D669" s="26" t="str">
        <f>CONCATENATE(учреждения!$A$15)</f>
        <v>спорт</v>
      </c>
      <c r="E669" s="118" t="s">
        <v>919</v>
      </c>
      <c r="F669" s="27">
        <v>340</v>
      </c>
      <c r="G669" s="27">
        <v>244</v>
      </c>
      <c r="H669" s="83" t="s">
        <v>544</v>
      </c>
    </row>
    <row r="670" spans="1:8">
      <c r="A670" s="26">
        <f>ROW()</f>
        <v>670</v>
      </c>
      <c r="D670" s="26" t="str">
        <f>CONCATENATE(учреждения!$A$15)</f>
        <v>спорт</v>
      </c>
      <c r="E670" s="118" t="s">
        <v>919</v>
      </c>
      <c r="F670" s="27">
        <v>340</v>
      </c>
      <c r="G670" s="27">
        <v>244</v>
      </c>
      <c r="H670" s="83" t="s">
        <v>544</v>
      </c>
    </row>
    <row r="671" spans="1:8">
      <c r="B671" s="26" t="s">
        <v>275</v>
      </c>
      <c r="D671" s="26" t="str">
        <f>CONCATENATE(учреждения!$A$6)</f>
        <v>Детсад</v>
      </c>
      <c r="E671" s="118" t="s">
        <v>427</v>
      </c>
      <c r="F671" s="27">
        <v>510</v>
      </c>
      <c r="G671" s="27">
        <v>510</v>
      </c>
      <c r="H671" s="83" t="s">
        <v>537</v>
      </c>
    </row>
    <row r="672" spans="1:8">
      <c r="D672" s="26" t="str">
        <f>CONCATENATE(учреждения!$A$6)</f>
        <v>Детсад</v>
      </c>
      <c r="E672" s="118" t="s">
        <v>428</v>
      </c>
      <c r="F672" s="27">
        <v>131</v>
      </c>
      <c r="G672" s="27">
        <v>130</v>
      </c>
      <c r="H672" s="83" t="s">
        <v>537</v>
      </c>
    </row>
    <row r="673" spans="4:8">
      <c r="D673" s="26" t="str">
        <f>CONCATENATE(учреждения!$A$6)</f>
        <v>Детсад</v>
      </c>
      <c r="E673" s="118" t="s">
        <v>429</v>
      </c>
      <c r="F673" s="27">
        <v>211</v>
      </c>
      <c r="G673" s="27">
        <v>111</v>
      </c>
      <c r="H673" s="83" t="s">
        <v>537</v>
      </c>
    </row>
    <row r="674" spans="4:8">
      <c r="D674" s="26" t="str">
        <f>CONCATENATE(учреждения!$A$6)</f>
        <v>Детсад</v>
      </c>
      <c r="E674" s="118" t="s">
        <v>429</v>
      </c>
      <c r="F674" s="27">
        <v>266</v>
      </c>
      <c r="G674" s="27">
        <v>111</v>
      </c>
      <c r="H674" s="83" t="s">
        <v>537</v>
      </c>
    </row>
    <row r="675" spans="4:8">
      <c r="D675" s="26" t="str">
        <f>CONCATENATE(учреждения!$A$6)</f>
        <v>Детсад</v>
      </c>
      <c r="E675" s="118" t="s">
        <v>430</v>
      </c>
      <c r="F675" s="27">
        <v>212</v>
      </c>
      <c r="G675" s="27">
        <v>112</v>
      </c>
      <c r="H675" s="83" t="s">
        <v>537</v>
      </c>
    </row>
    <row r="676" spans="4:8">
      <c r="D676" s="26" t="str">
        <f>CONCATENATE(учреждения!$A$6)</f>
        <v>Детсад</v>
      </c>
      <c r="E676" s="118" t="s">
        <v>430</v>
      </c>
      <c r="F676" s="27">
        <v>226</v>
      </c>
      <c r="G676" s="27">
        <v>112</v>
      </c>
      <c r="H676" s="83" t="s">
        <v>537</v>
      </c>
    </row>
    <row r="677" spans="4:8">
      <c r="D677" s="26" t="str">
        <f>CONCATENATE(учреждения!$A$6)</f>
        <v>Детсад</v>
      </c>
      <c r="E677" s="118" t="s">
        <v>430</v>
      </c>
      <c r="F677" s="27">
        <v>262</v>
      </c>
      <c r="G677" s="27">
        <v>112</v>
      </c>
      <c r="H677" s="83" t="s">
        <v>537</v>
      </c>
    </row>
    <row r="678" spans="4:8">
      <c r="D678" s="26" t="str">
        <f>CONCATENATE(учреждения!$A$6)</f>
        <v>Детсад</v>
      </c>
      <c r="E678" s="118" t="s">
        <v>778</v>
      </c>
      <c r="F678" s="27">
        <v>296</v>
      </c>
      <c r="G678" s="27">
        <v>113</v>
      </c>
      <c r="H678" s="83" t="s">
        <v>537</v>
      </c>
    </row>
    <row r="679" spans="4:8">
      <c r="D679" s="26" t="str">
        <f>CONCATENATE(учреждения!$A$6)</f>
        <v>Детсад</v>
      </c>
      <c r="E679" s="118" t="s">
        <v>431</v>
      </c>
      <c r="F679" s="27">
        <v>213</v>
      </c>
      <c r="G679" s="27">
        <v>119</v>
      </c>
      <c r="H679" s="83" t="s">
        <v>537</v>
      </c>
    </row>
    <row r="680" spans="4:8">
      <c r="D680" s="26" t="str">
        <f>CONCATENATE(учреждения!$A$6)</f>
        <v>Детсад</v>
      </c>
      <c r="E680" s="118" t="s">
        <v>432</v>
      </c>
      <c r="F680" s="27">
        <v>221</v>
      </c>
      <c r="G680" s="27">
        <v>244</v>
      </c>
      <c r="H680" s="83" t="s">
        <v>537</v>
      </c>
    </row>
    <row r="681" spans="4:8">
      <c r="D681" s="26" t="str">
        <f>CONCATENATE(учреждения!$A$6)</f>
        <v>Детсад</v>
      </c>
      <c r="E681" s="118" t="s">
        <v>432</v>
      </c>
      <c r="F681" s="27">
        <v>222</v>
      </c>
      <c r="G681" s="27">
        <v>244</v>
      </c>
      <c r="H681" s="83" t="s">
        <v>537</v>
      </c>
    </row>
    <row r="682" spans="4:8">
      <c r="D682" s="26" t="str">
        <f>CONCATENATE(учреждения!$A$6)</f>
        <v>Детсад</v>
      </c>
      <c r="E682" s="118" t="s">
        <v>435</v>
      </c>
      <c r="F682" s="27">
        <v>2231</v>
      </c>
      <c r="G682" s="27">
        <v>244</v>
      </c>
      <c r="H682" s="83" t="s">
        <v>537</v>
      </c>
    </row>
    <row r="683" spans="4:8">
      <c r="D683" s="26" t="str">
        <f>CONCATENATE(учреждения!$A$6)</f>
        <v>Детсад</v>
      </c>
      <c r="E683" s="118" t="s">
        <v>434</v>
      </c>
      <c r="F683" s="27">
        <v>2232</v>
      </c>
      <c r="G683" s="27">
        <v>244</v>
      </c>
      <c r="H683" s="83" t="s">
        <v>537</v>
      </c>
    </row>
    <row r="684" spans="4:8">
      <c r="D684" s="26" t="str">
        <f>CONCATENATE(учреждения!$A$6)</f>
        <v>Детсад</v>
      </c>
      <c r="E684" s="118" t="s">
        <v>433</v>
      </c>
      <c r="F684" s="27">
        <v>2233</v>
      </c>
      <c r="G684" s="27">
        <v>244</v>
      </c>
      <c r="H684" s="83" t="s">
        <v>537</v>
      </c>
    </row>
    <row r="685" spans="4:8">
      <c r="D685" s="26" t="str">
        <f>CONCATENATE(учреждения!$A$6)</f>
        <v>Детсад</v>
      </c>
      <c r="E685" s="118" t="s">
        <v>432</v>
      </c>
      <c r="F685" s="27">
        <v>225</v>
      </c>
      <c r="G685" s="27">
        <v>244</v>
      </c>
      <c r="H685" s="83" t="s">
        <v>537</v>
      </c>
    </row>
    <row r="686" spans="4:8">
      <c r="D686" s="26" t="str">
        <f>CONCATENATE(учреждения!$A$6)</f>
        <v>Детсад</v>
      </c>
      <c r="E686" s="118" t="s">
        <v>432</v>
      </c>
      <c r="F686" s="27">
        <v>226</v>
      </c>
      <c r="G686" s="27">
        <v>244</v>
      </c>
      <c r="H686" s="83" t="s">
        <v>537</v>
      </c>
    </row>
    <row r="687" spans="4:8">
      <c r="D687" s="26" t="str">
        <f>CONCATENATE(учреждения!$A$6)</f>
        <v>Детсад</v>
      </c>
      <c r="E687" s="118" t="s">
        <v>432</v>
      </c>
      <c r="F687" s="27">
        <v>296</v>
      </c>
      <c r="G687" s="27">
        <v>244</v>
      </c>
      <c r="H687" s="83" t="s">
        <v>537</v>
      </c>
    </row>
    <row r="688" spans="4:8">
      <c r="D688" s="26" t="str">
        <f>CONCATENATE(учреждения!$A$6)</f>
        <v>Детсад</v>
      </c>
      <c r="E688" s="118" t="s">
        <v>432</v>
      </c>
      <c r="F688" s="27">
        <v>310</v>
      </c>
      <c r="G688" s="27">
        <v>244</v>
      </c>
      <c r="H688" s="83" t="s">
        <v>537</v>
      </c>
    </row>
    <row r="689" spans="4:8">
      <c r="D689" s="26" t="str">
        <f>CONCATENATE(учреждения!$A$6)</f>
        <v>Детсад</v>
      </c>
      <c r="E689" s="118" t="s">
        <v>432</v>
      </c>
      <c r="F689" s="27">
        <v>341</v>
      </c>
      <c r="G689" s="27">
        <v>244</v>
      </c>
      <c r="H689" s="83" t="s">
        <v>537</v>
      </c>
    </row>
    <row r="690" spans="4:8">
      <c r="D690" s="26" t="str">
        <f>CONCATENATE(учреждения!$A$6)</f>
        <v>Детсад</v>
      </c>
      <c r="E690" s="118" t="s">
        <v>432</v>
      </c>
      <c r="F690" s="27">
        <v>342</v>
      </c>
      <c r="G690" s="27">
        <v>244</v>
      </c>
      <c r="H690" s="83" t="s">
        <v>537</v>
      </c>
    </row>
    <row r="691" spans="4:8">
      <c r="D691" s="26" t="str">
        <f>CONCATENATE(учреждения!$A$6)</f>
        <v>Детсад</v>
      </c>
      <c r="E691" s="118" t="s">
        <v>432</v>
      </c>
      <c r="F691" s="27">
        <v>344</v>
      </c>
      <c r="G691" s="27">
        <v>244</v>
      </c>
      <c r="H691" s="83" t="s">
        <v>537</v>
      </c>
    </row>
    <row r="692" spans="4:8">
      <c r="D692" s="26" t="str">
        <f>CONCATENATE(учреждения!$A$6)</f>
        <v>Детсад</v>
      </c>
      <c r="E692" s="118" t="s">
        <v>432</v>
      </c>
      <c r="F692" s="27">
        <v>345</v>
      </c>
      <c r="G692" s="27">
        <v>244</v>
      </c>
      <c r="H692" s="83" t="s">
        <v>537</v>
      </c>
    </row>
    <row r="693" spans="4:8">
      <c r="D693" s="26" t="str">
        <f>CONCATENATE(учреждения!$A$6)</f>
        <v>Детсад</v>
      </c>
      <c r="E693" s="118" t="s">
        <v>432</v>
      </c>
      <c r="F693" s="27">
        <v>346</v>
      </c>
      <c r="G693" s="27">
        <v>244</v>
      </c>
      <c r="H693" s="83" t="s">
        <v>537</v>
      </c>
    </row>
    <row r="694" spans="4:8">
      <c r="D694" s="26" t="str">
        <f>CONCATENATE(учреждения!$A$6)</f>
        <v>Детсад</v>
      </c>
      <c r="E694" s="118" t="s">
        <v>432</v>
      </c>
      <c r="F694" s="27">
        <v>349</v>
      </c>
      <c r="G694" s="27">
        <v>244</v>
      </c>
      <c r="H694" s="83" t="s">
        <v>537</v>
      </c>
    </row>
    <row r="695" spans="4:8">
      <c r="D695" s="26" t="str">
        <f>CONCATENATE(учреждения!$A$6)</f>
        <v>Детсад</v>
      </c>
      <c r="E695" s="118" t="s">
        <v>432</v>
      </c>
      <c r="F695" s="27">
        <v>353</v>
      </c>
      <c r="G695" s="27">
        <v>244</v>
      </c>
      <c r="H695" s="83" t="s">
        <v>537</v>
      </c>
    </row>
    <row r="696" spans="4:8">
      <c r="D696" s="26" t="str">
        <f>CONCATENATE(учреждения!$A$6)</f>
        <v>Детсад</v>
      </c>
      <c r="E696" s="118" t="s">
        <v>432</v>
      </c>
      <c r="F696" s="27">
        <v>263</v>
      </c>
      <c r="G696" s="27">
        <v>321</v>
      </c>
      <c r="H696" s="83" t="s">
        <v>537</v>
      </c>
    </row>
    <row r="697" spans="4:8">
      <c r="D697" s="26" t="str">
        <f>CONCATENATE(учреждения!$A$6)</f>
        <v>Детсад</v>
      </c>
      <c r="E697" s="118" t="s">
        <v>922</v>
      </c>
      <c r="F697" s="27">
        <v>293</v>
      </c>
      <c r="G697" s="27">
        <v>831</v>
      </c>
      <c r="H697" s="83" t="s">
        <v>537</v>
      </c>
    </row>
    <row r="698" spans="4:8">
      <c r="D698" s="26" t="str">
        <f>CONCATENATE(учреждения!$A$6)</f>
        <v>Детсад</v>
      </c>
      <c r="E698" s="118" t="s">
        <v>922</v>
      </c>
      <c r="F698" s="27">
        <v>296</v>
      </c>
      <c r="G698" s="27">
        <v>831</v>
      </c>
      <c r="H698" s="83" t="s">
        <v>537</v>
      </c>
    </row>
    <row r="699" spans="4:8">
      <c r="D699" s="26" t="str">
        <f>CONCATENATE(учреждения!$A$6)</f>
        <v>Детсад</v>
      </c>
      <c r="E699" s="118" t="s">
        <v>436</v>
      </c>
      <c r="F699" s="27">
        <v>291</v>
      </c>
      <c r="G699" s="27">
        <v>851</v>
      </c>
      <c r="H699" s="83" t="s">
        <v>537</v>
      </c>
    </row>
    <row r="700" spans="4:8">
      <c r="D700" s="26" t="str">
        <f>CONCATENATE(учреждения!$A$6)</f>
        <v>Детсад</v>
      </c>
      <c r="E700" s="118" t="s">
        <v>437</v>
      </c>
      <c r="F700" s="27">
        <v>291</v>
      </c>
      <c r="G700" s="27">
        <v>852</v>
      </c>
      <c r="H700" s="83" t="s">
        <v>537</v>
      </c>
    </row>
    <row r="701" spans="4:8">
      <c r="D701" s="26" t="str">
        <f>CONCATENATE(учреждения!$A$6)</f>
        <v>Детсад</v>
      </c>
      <c r="E701" s="118" t="s">
        <v>438</v>
      </c>
      <c r="F701" s="27">
        <v>291</v>
      </c>
      <c r="G701" s="27">
        <v>853</v>
      </c>
      <c r="H701" s="83" t="s">
        <v>537</v>
      </c>
    </row>
    <row r="702" spans="4:8">
      <c r="D702" s="26" t="str">
        <f>CONCATENATE(учреждения!$A$6)</f>
        <v>Детсад</v>
      </c>
      <c r="E702" s="118" t="s">
        <v>438</v>
      </c>
      <c r="F702" s="27">
        <v>292</v>
      </c>
      <c r="G702" s="27">
        <v>853</v>
      </c>
      <c r="H702" s="83" t="s">
        <v>537</v>
      </c>
    </row>
    <row r="703" spans="4:8">
      <c r="D703" s="26" t="str">
        <f>CONCATENATE(учреждения!$A$6)</f>
        <v>Детсад</v>
      </c>
      <c r="E703" s="118" t="s">
        <v>438</v>
      </c>
      <c r="F703" s="27">
        <v>293</v>
      </c>
      <c r="G703" s="27">
        <v>853</v>
      </c>
      <c r="H703" s="83" t="s">
        <v>537</v>
      </c>
    </row>
    <row r="704" spans="4:8">
      <c r="D704" s="26" t="str">
        <f>CONCATENATE(учреждения!$A$6)</f>
        <v>Детсад</v>
      </c>
      <c r="E704" s="118" t="s">
        <v>438</v>
      </c>
      <c r="F704" s="27">
        <v>295</v>
      </c>
      <c r="G704" s="27">
        <v>853</v>
      </c>
      <c r="H704" s="83" t="s">
        <v>537</v>
      </c>
    </row>
    <row r="705" spans="4:8">
      <c r="D705" s="26" t="str">
        <f>CONCATENATE(учреждения!$A$6)</f>
        <v>Детсад</v>
      </c>
      <c r="E705" s="118" t="s">
        <v>439</v>
      </c>
      <c r="F705" s="27">
        <v>510</v>
      </c>
      <c r="G705" s="27">
        <v>510</v>
      </c>
      <c r="H705" s="83" t="s">
        <v>537</v>
      </c>
    </row>
    <row r="706" spans="4:8">
      <c r="D706" s="26" t="str">
        <f>CONCATENATE(учреждения!$A$6)</f>
        <v>Детсад</v>
      </c>
      <c r="E706" s="118" t="s">
        <v>440</v>
      </c>
      <c r="F706" s="27">
        <v>131</v>
      </c>
      <c r="G706" s="27">
        <v>130</v>
      </c>
      <c r="H706" s="83" t="s">
        <v>537</v>
      </c>
    </row>
    <row r="707" spans="4:8">
      <c r="D707" s="26" t="str">
        <f>CONCATENATE(учреждения!$A$6)</f>
        <v>Детсад</v>
      </c>
      <c r="E707" s="118" t="s">
        <v>441</v>
      </c>
      <c r="F707" s="27">
        <v>211</v>
      </c>
      <c r="G707" s="27">
        <v>111</v>
      </c>
      <c r="H707" s="83" t="s">
        <v>537</v>
      </c>
    </row>
    <row r="708" spans="4:8">
      <c r="D708" s="26" t="str">
        <f>CONCATENATE(учреждения!$A$6)</f>
        <v>Детсад</v>
      </c>
      <c r="E708" s="118" t="s">
        <v>441</v>
      </c>
      <c r="F708" s="27">
        <v>266</v>
      </c>
      <c r="G708" s="27">
        <v>111</v>
      </c>
      <c r="H708" s="83" t="s">
        <v>537</v>
      </c>
    </row>
    <row r="709" spans="4:8">
      <c r="D709" s="26" t="str">
        <f>CONCATENATE(учреждения!$A$6)</f>
        <v>Детсад</v>
      </c>
      <c r="E709" s="118" t="s">
        <v>442</v>
      </c>
      <c r="F709" s="27">
        <v>212</v>
      </c>
      <c r="G709" s="27">
        <v>112</v>
      </c>
      <c r="H709" s="83" t="s">
        <v>537</v>
      </c>
    </row>
    <row r="710" spans="4:8">
      <c r="D710" s="26" t="str">
        <f>CONCATENATE(учреждения!$A$6)</f>
        <v>Детсад</v>
      </c>
      <c r="E710" s="118" t="s">
        <v>442</v>
      </c>
      <c r="F710" s="27">
        <v>226</v>
      </c>
      <c r="G710" s="27">
        <v>112</v>
      </c>
      <c r="H710" s="83" t="s">
        <v>537</v>
      </c>
    </row>
    <row r="711" spans="4:8">
      <c r="D711" s="26" t="str">
        <f>CONCATENATE(учреждения!$A$6)</f>
        <v>Детсад</v>
      </c>
      <c r="E711" s="118" t="s">
        <v>443</v>
      </c>
      <c r="F711" s="27">
        <v>213</v>
      </c>
      <c r="G711" s="27">
        <v>119</v>
      </c>
      <c r="H711" s="83" t="s">
        <v>537</v>
      </c>
    </row>
    <row r="712" spans="4:8">
      <c r="D712" s="26" t="str">
        <f>CONCATENATE(учреждения!$A$6)</f>
        <v>Детсад</v>
      </c>
      <c r="E712" s="118" t="s">
        <v>444</v>
      </c>
      <c r="F712" s="27">
        <v>221</v>
      </c>
      <c r="G712" s="27">
        <v>244</v>
      </c>
      <c r="H712" s="83" t="s">
        <v>537</v>
      </c>
    </row>
    <row r="713" spans="4:8">
      <c r="D713" s="26" t="str">
        <f>CONCATENATE(учреждения!$A$6)</f>
        <v>Детсад</v>
      </c>
      <c r="E713" s="118" t="s">
        <v>444</v>
      </c>
      <c r="F713" s="27">
        <v>222</v>
      </c>
      <c r="G713" s="27">
        <v>244</v>
      </c>
      <c r="H713" s="83" t="s">
        <v>537</v>
      </c>
    </row>
    <row r="714" spans="4:8">
      <c r="D714" s="26" t="str">
        <f>CONCATENATE(учреждения!$A$6)</f>
        <v>Детсад</v>
      </c>
      <c r="E714" s="118" t="s">
        <v>444</v>
      </c>
      <c r="F714" s="27">
        <v>226</v>
      </c>
      <c r="G714" s="27">
        <v>244</v>
      </c>
      <c r="H714" s="83" t="s">
        <v>537</v>
      </c>
    </row>
    <row r="715" spans="4:8">
      <c r="D715" s="26" t="str">
        <f>CONCATENATE(учреждения!$A$6)</f>
        <v>Детсад</v>
      </c>
      <c r="E715" s="118" t="s">
        <v>444</v>
      </c>
      <c r="F715" s="27">
        <v>310</v>
      </c>
      <c r="G715" s="27">
        <v>244</v>
      </c>
      <c r="H715" s="83" t="s">
        <v>537</v>
      </c>
    </row>
    <row r="716" spans="4:8">
      <c r="D716" s="26" t="str">
        <f>CONCATENATE(учреждения!$A$6)</f>
        <v>Детсад</v>
      </c>
      <c r="E716" s="118" t="s">
        <v>444</v>
      </c>
      <c r="F716" s="27">
        <v>340</v>
      </c>
      <c r="G716" s="27">
        <v>244</v>
      </c>
      <c r="H716" s="83" t="s">
        <v>537</v>
      </c>
    </row>
    <row r="717" spans="4:8">
      <c r="D717" s="26" t="str">
        <f>CONCATENATE(учреждения!$A$6)</f>
        <v>Детсад</v>
      </c>
      <c r="E717" s="118" t="s">
        <v>765</v>
      </c>
      <c r="F717" s="27">
        <v>131</v>
      </c>
      <c r="G717" s="27">
        <v>130</v>
      </c>
      <c r="H717" s="83" t="s">
        <v>537</v>
      </c>
    </row>
    <row r="718" spans="4:8">
      <c r="D718" s="26" t="str">
        <f>CONCATENATE(учреждения!$A$6)</f>
        <v>Детсад</v>
      </c>
      <c r="E718" s="118" t="s">
        <v>852</v>
      </c>
      <c r="F718" s="27">
        <v>342</v>
      </c>
      <c r="G718" s="27">
        <v>244</v>
      </c>
      <c r="H718" s="83" t="s">
        <v>537</v>
      </c>
    </row>
    <row r="719" spans="4:8">
      <c r="D719" s="26" t="str">
        <f>CONCATENATE(учреждения!$A$6)</f>
        <v>Детсад</v>
      </c>
      <c r="E719" s="118" t="s">
        <v>569</v>
      </c>
      <c r="F719" s="27">
        <v>510</v>
      </c>
      <c r="G719" s="27">
        <v>510</v>
      </c>
      <c r="H719" s="83" t="s">
        <v>537</v>
      </c>
    </row>
    <row r="720" spans="4:8">
      <c r="D720" s="26" t="str">
        <f>CONCATENATE(учреждения!$A$6)</f>
        <v>Детсад</v>
      </c>
      <c r="E720" s="118" t="s">
        <v>596</v>
      </c>
      <c r="F720" s="27">
        <v>131</v>
      </c>
      <c r="G720" s="27">
        <v>130</v>
      </c>
      <c r="H720" s="83" t="s">
        <v>537</v>
      </c>
    </row>
    <row r="721" spans="2:8">
      <c r="D721" s="26" t="str">
        <f>CONCATENATE(учреждения!$A$6)</f>
        <v>Детсад</v>
      </c>
      <c r="E721" s="118" t="s">
        <v>570</v>
      </c>
      <c r="F721" s="27">
        <v>211</v>
      </c>
      <c r="G721" s="27">
        <v>111</v>
      </c>
      <c r="H721" s="83" t="s">
        <v>537</v>
      </c>
    </row>
    <row r="722" spans="2:8">
      <c r="D722" s="26" t="str">
        <f>CONCATENATE(учреждения!$A$6)</f>
        <v>Детсад</v>
      </c>
      <c r="E722" s="118" t="s">
        <v>571</v>
      </c>
      <c r="F722" s="27">
        <v>213</v>
      </c>
      <c r="G722" s="27">
        <v>119</v>
      </c>
      <c r="H722" s="83" t="s">
        <v>537</v>
      </c>
    </row>
    <row r="723" spans="2:8">
      <c r="D723" s="26" t="str">
        <f>CONCATENATE(учреждения!$A$6)</f>
        <v>Детсад</v>
      </c>
      <c r="E723" s="118" t="s">
        <v>801</v>
      </c>
      <c r="F723" s="27">
        <v>131</v>
      </c>
      <c r="G723" s="27">
        <v>130</v>
      </c>
      <c r="H723" s="83" t="s">
        <v>537</v>
      </c>
    </row>
    <row r="724" spans="2:8">
      <c r="D724" s="26" t="str">
        <f>CONCATENATE(учреждения!$A$6)</f>
        <v>Детсад</v>
      </c>
      <c r="E724" s="118" t="s">
        <v>802</v>
      </c>
      <c r="F724" s="27">
        <v>211</v>
      </c>
      <c r="G724" s="27">
        <v>111</v>
      </c>
      <c r="H724" s="83" t="s">
        <v>537</v>
      </c>
    </row>
    <row r="725" spans="2:8">
      <c r="D725" s="26" t="str">
        <f>CONCATENATE(учреждения!$A$6)</f>
        <v>Детсад</v>
      </c>
      <c r="E725" s="118" t="s">
        <v>803</v>
      </c>
      <c r="F725" s="27">
        <v>213</v>
      </c>
      <c r="G725" s="27">
        <v>119</v>
      </c>
      <c r="H725" s="83" t="s">
        <v>537</v>
      </c>
    </row>
    <row r="726" spans="2:8">
      <c r="B726" s="26" t="s">
        <v>276</v>
      </c>
      <c r="D726" s="26" t="str">
        <f>CONCATENATE(учреждения!$A$7)</f>
        <v>Школа</v>
      </c>
      <c r="E726" s="118" t="s">
        <v>445</v>
      </c>
      <c r="F726" s="27">
        <v>510</v>
      </c>
      <c r="G726" s="27">
        <v>510</v>
      </c>
      <c r="H726" s="83" t="s">
        <v>538</v>
      </c>
    </row>
    <row r="727" spans="2:8">
      <c r="D727" s="26" t="str">
        <f>CONCATENATE(учреждения!$A$7)</f>
        <v>Школа</v>
      </c>
      <c r="E727" s="118" t="s">
        <v>446</v>
      </c>
      <c r="F727" s="27">
        <v>131</v>
      </c>
      <c r="G727" s="27">
        <v>130</v>
      </c>
      <c r="H727" s="83" t="s">
        <v>538</v>
      </c>
    </row>
    <row r="728" spans="2:8">
      <c r="D728" s="26" t="str">
        <f>CONCATENATE(учреждения!$A$7)</f>
        <v>Школа</v>
      </c>
      <c r="E728" s="118" t="s">
        <v>564</v>
      </c>
      <c r="F728" s="27">
        <v>211</v>
      </c>
      <c r="G728" s="27">
        <v>111</v>
      </c>
      <c r="H728" s="83" t="s">
        <v>538</v>
      </c>
    </row>
    <row r="729" spans="2:8">
      <c r="D729" s="26" t="str">
        <f>CONCATENATE(учреждения!$A$7)</f>
        <v>Школа</v>
      </c>
      <c r="E729" s="118" t="s">
        <v>564</v>
      </c>
      <c r="F729" s="27">
        <v>266</v>
      </c>
      <c r="G729" s="27">
        <v>111</v>
      </c>
      <c r="H729" s="83" t="s">
        <v>538</v>
      </c>
    </row>
    <row r="730" spans="2:8">
      <c r="D730" s="26" t="str">
        <f>CONCATENATE(учреждения!$A$7)</f>
        <v>Школа</v>
      </c>
      <c r="E730" s="118" t="s">
        <v>565</v>
      </c>
      <c r="F730" s="27">
        <v>213</v>
      </c>
      <c r="G730" s="27">
        <v>119</v>
      </c>
      <c r="H730" s="83" t="s">
        <v>538</v>
      </c>
    </row>
    <row r="731" spans="2:8">
      <c r="D731" s="26" t="str">
        <f>CONCATENATE(учреждения!$A$7)</f>
        <v>Школа</v>
      </c>
      <c r="E731" s="118" t="s">
        <v>447</v>
      </c>
      <c r="F731" s="27">
        <v>212</v>
      </c>
      <c r="G731" s="27">
        <v>112</v>
      </c>
      <c r="H731" s="83" t="s">
        <v>538</v>
      </c>
    </row>
    <row r="732" spans="2:8">
      <c r="D732" s="26" t="str">
        <f>CONCATENATE(учреждения!$A$7)</f>
        <v>Школа</v>
      </c>
      <c r="E732" s="118" t="s">
        <v>447</v>
      </c>
      <c r="F732" s="27">
        <v>226</v>
      </c>
      <c r="G732" s="27">
        <v>112</v>
      </c>
      <c r="H732" s="83" t="s">
        <v>538</v>
      </c>
    </row>
    <row r="733" spans="2:8">
      <c r="D733" s="26" t="str">
        <f>CONCATENATE(учреждения!$A$7)</f>
        <v>Школа</v>
      </c>
      <c r="E733" s="118" t="s">
        <v>448</v>
      </c>
      <c r="F733" s="27">
        <v>221</v>
      </c>
      <c r="G733" s="27">
        <v>244</v>
      </c>
      <c r="H733" s="83" t="s">
        <v>538</v>
      </c>
    </row>
    <row r="734" spans="2:8">
      <c r="D734" s="26" t="str">
        <f>CONCATENATE(учреждения!$A$7)</f>
        <v>Школа</v>
      </c>
      <c r="E734" s="118" t="s">
        <v>448</v>
      </c>
      <c r="F734" s="27">
        <v>222</v>
      </c>
      <c r="G734" s="27">
        <v>244</v>
      </c>
      <c r="H734" s="83" t="s">
        <v>538</v>
      </c>
    </row>
    <row r="735" spans="2:8">
      <c r="D735" s="26" t="str">
        <f>CONCATENATE(учреждения!$A$7)</f>
        <v>Школа</v>
      </c>
      <c r="E735" s="118" t="s">
        <v>451</v>
      </c>
      <c r="F735" s="27">
        <v>2231</v>
      </c>
      <c r="G735" s="27">
        <v>244</v>
      </c>
      <c r="H735" s="83" t="s">
        <v>538</v>
      </c>
    </row>
    <row r="736" spans="2:8">
      <c r="D736" s="26" t="str">
        <f>CONCATENATE(учреждения!$A$7)</f>
        <v>Школа</v>
      </c>
      <c r="E736" s="118" t="s">
        <v>450</v>
      </c>
      <c r="F736" s="27">
        <v>2232</v>
      </c>
      <c r="G736" s="27">
        <v>244</v>
      </c>
      <c r="H736" s="83" t="s">
        <v>538</v>
      </c>
    </row>
    <row r="737" spans="4:8">
      <c r="D737" s="26" t="str">
        <f>CONCATENATE(учреждения!$A$7)</f>
        <v>Школа</v>
      </c>
      <c r="E737" s="118" t="s">
        <v>449</v>
      </c>
      <c r="F737" s="27">
        <v>2233</v>
      </c>
      <c r="G737" s="27">
        <v>244</v>
      </c>
      <c r="H737" s="83" t="s">
        <v>538</v>
      </c>
    </row>
    <row r="738" spans="4:8">
      <c r="D738" s="26" t="str">
        <f>CONCATENATE(учреждения!$A$7)</f>
        <v>Школа</v>
      </c>
      <c r="E738" s="118" t="s">
        <v>448</v>
      </c>
      <c r="F738" s="27">
        <v>225</v>
      </c>
      <c r="G738" s="27">
        <v>244</v>
      </c>
      <c r="H738" s="83" t="s">
        <v>538</v>
      </c>
    </row>
    <row r="739" spans="4:8">
      <c r="D739" s="26" t="str">
        <f>CONCATENATE(учреждения!$A$7)</f>
        <v>Школа</v>
      </c>
      <c r="E739" s="118" t="s">
        <v>448</v>
      </c>
      <c r="F739" s="27">
        <v>226</v>
      </c>
      <c r="G739" s="27">
        <v>244</v>
      </c>
      <c r="H739" s="83" t="s">
        <v>538</v>
      </c>
    </row>
    <row r="740" spans="4:8">
      <c r="D740" s="26" t="str">
        <f>CONCATENATE(учреждения!$A$7)</f>
        <v>Школа</v>
      </c>
      <c r="E740" s="118" t="s">
        <v>448</v>
      </c>
      <c r="F740" s="27">
        <v>227</v>
      </c>
      <c r="G740" s="27">
        <v>244</v>
      </c>
      <c r="H740" s="83" t="s">
        <v>538</v>
      </c>
    </row>
    <row r="741" spans="4:8">
      <c r="D741" s="26" t="str">
        <f>CONCATENATE(учреждения!$A$7)</f>
        <v>Школа</v>
      </c>
      <c r="E741" s="118" t="s">
        <v>448</v>
      </c>
      <c r="F741" s="27">
        <v>296</v>
      </c>
      <c r="G741" s="27">
        <v>244</v>
      </c>
      <c r="H741" s="83" t="s">
        <v>538</v>
      </c>
    </row>
    <row r="742" spans="4:8">
      <c r="D742" s="26" t="str">
        <f>CONCATENATE(учреждения!$A$7)</f>
        <v>Школа</v>
      </c>
      <c r="E742" s="118" t="s">
        <v>448</v>
      </c>
      <c r="F742" s="27">
        <v>310</v>
      </c>
      <c r="G742" s="27">
        <v>244</v>
      </c>
      <c r="H742" s="83" t="s">
        <v>538</v>
      </c>
    </row>
    <row r="743" spans="4:8">
      <c r="D743" s="26" t="str">
        <f>CONCATENATE(учреждения!$A$7)</f>
        <v>Школа</v>
      </c>
      <c r="E743" s="118" t="s">
        <v>976</v>
      </c>
      <c r="F743" s="27">
        <v>341</v>
      </c>
      <c r="G743" s="27">
        <v>244</v>
      </c>
      <c r="H743" s="83" t="s">
        <v>538</v>
      </c>
    </row>
    <row r="744" spans="4:8">
      <c r="D744" s="26" t="str">
        <f>CONCATENATE(учреждения!$A$7)</f>
        <v>Школа</v>
      </c>
      <c r="E744" s="118" t="s">
        <v>448</v>
      </c>
      <c r="F744" s="27">
        <v>342</v>
      </c>
      <c r="G744" s="27">
        <v>244</v>
      </c>
      <c r="H744" s="83" t="s">
        <v>538</v>
      </c>
    </row>
    <row r="745" spans="4:8">
      <c r="D745" s="26" t="str">
        <f>CONCATENATE(учреждения!$A$7)</f>
        <v>Школа</v>
      </c>
      <c r="E745" s="118" t="s">
        <v>448</v>
      </c>
      <c r="F745" s="27">
        <v>343</v>
      </c>
      <c r="G745" s="27">
        <v>244</v>
      </c>
      <c r="H745" s="83" t="s">
        <v>538</v>
      </c>
    </row>
    <row r="746" spans="4:8">
      <c r="D746" s="26" t="str">
        <f>CONCATENATE(учреждения!$A$7)</f>
        <v>Школа</v>
      </c>
      <c r="E746" s="118" t="s">
        <v>448</v>
      </c>
      <c r="F746" s="27">
        <v>344</v>
      </c>
      <c r="G746" s="27">
        <v>244</v>
      </c>
      <c r="H746" s="83" t="s">
        <v>538</v>
      </c>
    </row>
    <row r="747" spans="4:8">
      <c r="D747" s="26" t="str">
        <f>CONCATENATE(учреждения!$A$7)</f>
        <v>Школа</v>
      </c>
      <c r="E747" s="118" t="s">
        <v>448</v>
      </c>
      <c r="F747" s="27">
        <v>345</v>
      </c>
      <c r="G747" s="27">
        <v>244</v>
      </c>
      <c r="H747" s="83" t="s">
        <v>538</v>
      </c>
    </row>
    <row r="748" spans="4:8">
      <c r="D748" s="26" t="str">
        <f>CONCATENATE(учреждения!$A$7)</f>
        <v>Школа</v>
      </c>
      <c r="E748" s="118" t="s">
        <v>448</v>
      </c>
      <c r="F748" s="27">
        <v>346</v>
      </c>
      <c r="G748" s="27">
        <v>244</v>
      </c>
      <c r="H748" s="83" t="s">
        <v>538</v>
      </c>
    </row>
    <row r="749" spans="4:8">
      <c r="D749" s="26" t="str">
        <f>CONCATENATE(учреждения!$A$7)</f>
        <v>Школа</v>
      </c>
      <c r="E749" s="118" t="s">
        <v>448</v>
      </c>
      <c r="F749" s="27">
        <v>349</v>
      </c>
      <c r="G749" s="27">
        <v>244</v>
      </c>
      <c r="H749" s="83" t="s">
        <v>538</v>
      </c>
    </row>
    <row r="750" spans="4:8">
      <c r="D750" s="26" t="str">
        <f>CONCATENATE(учреждения!$A$7)</f>
        <v>Школа</v>
      </c>
      <c r="E750" s="118" t="s">
        <v>448</v>
      </c>
      <c r="F750" s="27">
        <v>340</v>
      </c>
      <c r="G750" s="27">
        <v>244</v>
      </c>
      <c r="H750" s="83" t="s">
        <v>538</v>
      </c>
    </row>
    <row r="751" spans="4:8">
      <c r="D751" s="26" t="str">
        <f>CONCATENATE(учреждения!$A$7)</f>
        <v>Школа</v>
      </c>
      <c r="E751" s="118" t="s">
        <v>614</v>
      </c>
      <c r="F751" s="27">
        <v>293</v>
      </c>
      <c r="G751" s="27">
        <v>831</v>
      </c>
      <c r="H751" s="83" t="s">
        <v>538</v>
      </c>
    </row>
    <row r="752" spans="4:8">
      <c r="D752" s="26" t="str">
        <f>CONCATENATE(учреждения!$A$7)</f>
        <v>Школа</v>
      </c>
      <c r="E752" s="118" t="s">
        <v>614</v>
      </c>
      <c r="F752" s="27">
        <v>296</v>
      </c>
      <c r="G752" s="27">
        <v>831</v>
      </c>
      <c r="H752" s="83" t="s">
        <v>538</v>
      </c>
    </row>
    <row r="753" spans="4:8">
      <c r="D753" s="26" t="str">
        <f>CONCATENATE(учреждения!$A$7)</f>
        <v>Школа</v>
      </c>
      <c r="E753" s="118" t="s">
        <v>452</v>
      </c>
      <c r="F753" s="27">
        <v>291</v>
      </c>
      <c r="G753" s="27">
        <v>851</v>
      </c>
      <c r="H753" s="83" t="s">
        <v>538</v>
      </c>
    </row>
    <row r="754" spans="4:8">
      <c r="D754" s="26" t="str">
        <f>CONCATENATE(учреждения!$A$7)</f>
        <v>Школа</v>
      </c>
      <c r="E754" s="118" t="s">
        <v>453</v>
      </c>
      <c r="F754" s="27">
        <v>291</v>
      </c>
      <c r="G754" s="27">
        <v>852</v>
      </c>
      <c r="H754" s="83" t="s">
        <v>538</v>
      </c>
    </row>
    <row r="755" spans="4:8">
      <c r="D755" s="26" t="str">
        <f>CONCATENATE(учреждения!$A$7)</f>
        <v>Школа</v>
      </c>
      <c r="E755" s="118" t="s">
        <v>454</v>
      </c>
      <c r="F755" s="27">
        <v>291</v>
      </c>
      <c r="G755" s="27">
        <v>853</v>
      </c>
      <c r="H755" s="83" t="s">
        <v>538</v>
      </c>
    </row>
    <row r="756" spans="4:8">
      <c r="D756" s="26" t="str">
        <f>CONCATENATE(учреждения!$A$7)</f>
        <v>Школа</v>
      </c>
      <c r="E756" s="118" t="s">
        <v>454</v>
      </c>
      <c r="F756" s="27">
        <v>292</v>
      </c>
      <c r="G756" s="27">
        <v>853</v>
      </c>
      <c r="H756" s="83" t="s">
        <v>538</v>
      </c>
    </row>
    <row r="757" spans="4:8">
      <c r="D757" s="26" t="str">
        <f>CONCATENATE(учреждения!$A$7)</f>
        <v>Школа</v>
      </c>
      <c r="E757" s="118" t="s">
        <v>454</v>
      </c>
      <c r="F757" s="27">
        <v>293</v>
      </c>
      <c r="G757" s="27">
        <v>853</v>
      </c>
      <c r="H757" s="83" t="s">
        <v>538</v>
      </c>
    </row>
    <row r="758" spans="4:8">
      <c r="D758" s="26" t="str">
        <f>CONCATENATE(учреждения!$A$7)</f>
        <v>Школа</v>
      </c>
      <c r="E758" s="118" t="s">
        <v>455</v>
      </c>
      <c r="F758" s="27">
        <v>510</v>
      </c>
      <c r="G758" s="27">
        <v>510</v>
      </c>
      <c r="H758" s="83" t="s">
        <v>538</v>
      </c>
    </row>
    <row r="759" spans="4:8">
      <c r="D759" s="26" t="str">
        <f>CONCATENATE(учреждения!$A$7)</f>
        <v>Школа</v>
      </c>
      <c r="E759" s="118" t="s">
        <v>456</v>
      </c>
      <c r="F759" s="27">
        <v>131</v>
      </c>
      <c r="G759" s="27">
        <v>130</v>
      </c>
      <c r="H759" s="83" t="s">
        <v>538</v>
      </c>
    </row>
    <row r="760" spans="4:8">
      <c r="D760" s="26" t="str">
        <f>CONCATENATE(учреждения!$A$7)</f>
        <v>Школа</v>
      </c>
      <c r="E760" s="118" t="s">
        <v>457</v>
      </c>
      <c r="F760" s="27">
        <v>211</v>
      </c>
      <c r="G760" s="27">
        <v>111</v>
      </c>
      <c r="H760" s="83" t="s">
        <v>538</v>
      </c>
    </row>
    <row r="761" spans="4:8">
      <c r="D761" s="26" t="str">
        <f>CONCATENATE(учреждения!$A$7)</f>
        <v>Школа</v>
      </c>
      <c r="E761" s="118" t="s">
        <v>457</v>
      </c>
      <c r="F761" s="27">
        <v>266</v>
      </c>
      <c r="G761" s="27">
        <v>111</v>
      </c>
      <c r="H761" s="83" t="s">
        <v>538</v>
      </c>
    </row>
    <row r="762" spans="4:8">
      <c r="D762" s="26" t="str">
        <f>CONCATENATE(учреждения!$A$7)</f>
        <v>Школа</v>
      </c>
      <c r="E762" s="118" t="s">
        <v>458</v>
      </c>
      <c r="F762" s="27">
        <v>212</v>
      </c>
      <c r="G762" s="27">
        <v>112</v>
      </c>
      <c r="H762" s="83" t="s">
        <v>538</v>
      </c>
    </row>
    <row r="763" spans="4:8">
      <c r="D763" s="26" t="str">
        <f>CONCATENATE(учреждения!$A$7)</f>
        <v>Школа</v>
      </c>
      <c r="E763" s="118" t="s">
        <v>458</v>
      </c>
      <c r="F763" s="27">
        <v>226</v>
      </c>
      <c r="G763" s="27">
        <v>112</v>
      </c>
      <c r="H763" s="83" t="s">
        <v>538</v>
      </c>
    </row>
    <row r="764" spans="4:8">
      <c r="D764" s="26" t="str">
        <f>CONCATENATE(учреждения!$A$7)</f>
        <v>Школа</v>
      </c>
      <c r="E764" s="118" t="s">
        <v>597</v>
      </c>
      <c r="F764" s="27">
        <v>226</v>
      </c>
      <c r="G764" s="27">
        <v>113</v>
      </c>
      <c r="H764" s="83" t="s">
        <v>538</v>
      </c>
    </row>
    <row r="765" spans="4:8">
      <c r="D765" s="26" t="str">
        <f>CONCATENATE(учреждения!$A$7)</f>
        <v>Школа</v>
      </c>
      <c r="E765" s="118" t="s">
        <v>597</v>
      </c>
      <c r="F765" s="27">
        <v>296</v>
      </c>
      <c r="G765" s="27">
        <v>113</v>
      </c>
      <c r="H765" s="83" t="s">
        <v>538</v>
      </c>
    </row>
    <row r="766" spans="4:8">
      <c r="D766" s="26" t="str">
        <f>CONCATENATE(учреждения!$A$7)</f>
        <v>Школа</v>
      </c>
      <c r="E766" s="118" t="s">
        <v>459</v>
      </c>
      <c r="F766" s="27">
        <v>213</v>
      </c>
      <c r="G766" s="27">
        <v>119</v>
      </c>
      <c r="H766" s="83" t="s">
        <v>538</v>
      </c>
    </row>
    <row r="767" spans="4:8">
      <c r="D767" s="26" t="str">
        <f>CONCATENATE(учреждения!$A$7)</f>
        <v>Школа</v>
      </c>
      <c r="E767" s="118" t="s">
        <v>460</v>
      </c>
      <c r="F767" s="27">
        <v>221</v>
      </c>
      <c r="G767" s="27">
        <v>244</v>
      </c>
      <c r="H767" s="83" t="s">
        <v>538</v>
      </c>
    </row>
    <row r="768" spans="4:8">
      <c r="D768" s="26" t="str">
        <f>CONCATENATE(учреждения!$A$7)</f>
        <v>Школа</v>
      </c>
      <c r="E768" s="118" t="s">
        <v>460</v>
      </c>
      <c r="F768" s="27">
        <v>222</v>
      </c>
      <c r="G768" s="27">
        <v>244</v>
      </c>
      <c r="H768" s="83" t="s">
        <v>538</v>
      </c>
    </row>
    <row r="769" spans="2:8">
      <c r="D769" s="26" t="str">
        <f>CONCATENATE(учреждения!$A$7)</f>
        <v>Школа</v>
      </c>
      <c r="E769" s="118" t="s">
        <v>460</v>
      </c>
      <c r="F769" s="27">
        <v>225</v>
      </c>
      <c r="G769" s="27">
        <v>244</v>
      </c>
      <c r="H769" s="83" t="s">
        <v>538</v>
      </c>
    </row>
    <row r="770" spans="2:8">
      <c r="D770" s="26" t="str">
        <f>CONCATENATE(учреждения!$A$7)</f>
        <v>Школа</v>
      </c>
      <c r="E770" s="118" t="s">
        <v>460</v>
      </c>
      <c r="F770" s="27">
        <v>226</v>
      </c>
      <c r="G770" s="27">
        <v>244</v>
      </c>
      <c r="H770" s="83" t="s">
        <v>538</v>
      </c>
    </row>
    <row r="771" spans="2:8">
      <c r="D771" s="26" t="str">
        <f>CONCATENATE(учреждения!$A$7)</f>
        <v>Школа</v>
      </c>
      <c r="E771" s="118" t="s">
        <v>460</v>
      </c>
      <c r="F771" s="27">
        <v>296</v>
      </c>
      <c r="G771" s="27">
        <v>244</v>
      </c>
      <c r="H771" s="83" t="s">
        <v>538</v>
      </c>
    </row>
    <row r="772" spans="2:8">
      <c r="D772" s="26" t="str">
        <f>CONCATENATE(учреждения!$A$7)</f>
        <v>Школа</v>
      </c>
      <c r="E772" s="118" t="s">
        <v>460</v>
      </c>
      <c r="F772" s="27">
        <v>310</v>
      </c>
      <c r="G772" s="27">
        <v>244</v>
      </c>
      <c r="H772" s="83" t="s">
        <v>538</v>
      </c>
    </row>
    <row r="773" spans="2:8">
      <c r="D773" s="26" t="str">
        <f>CONCATENATE(учреждения!$A$7)</f>
        <v>Школа</v>
      </c>
      <c r="E773" s="118" t="s">
        <v>460</v>
      </c>
      <c r="F773" s="27">
        <v>346</v>
      </c>
      <c r="G773" s="27">
        <v>244</v>
      </c>
      <c r="H773" s="83" t="s">
        <v>538</v>
      </c>
    </row>
    <row r="774" spans="2:8">
      <c r="D774" s="26" t="str">
        <f>CONCATENATE(учреждения!$A$7)</f>
        <v>Школа</v>
      </c>
      <c r="E774" s="118" t="s">
        <v>460</v>
      </c>
      <c r="F774" s="27">
        <v>349</v>
      </c>
      <c r="G774" s="27">
        <v>244</v>
      </c>
      <c r="H774" s="83" t="s">
        <v>538</v>
      </c>
    </row>
    <row r="775" spans="2:8">
      <c r="D775" s="26" t="str">
        <f>CONCATENATE(учреждения!$A$7)</f>
        <v>Школа</v>
      </c>
      <c r="E775" s="118" t="s">
        <v>460</v>
      </c>
      <c r="F775" s="27">
        <v>353</v>
      </c>
      <c r="G775" s="27">
        <v>244</v>
      </c>
      <c r="H775" s="83" t="s">
        <v>538</v>
      </c>
    </row>
    <row r="776" spans="2:8">
      <c r="D776" s="26" t="str">
        <f>CONCATENATE(учреждения!$A$7)</f>
        <v>Школа</v>
      </c>
      <c r="E776" s="118" t="s">
        <v>566</v>
      </c>
      <c r="F776" s="27">
        <v>131</v>
      </c>
      <c r="G776" s="27">
        <v>130</v>
      </c>
      <c r="H776" s="83" t="s">
        <v>538</v>
      </c>
    </row>
    <row r="777" spans="2:8">
      <c r="D777" s="26" t="str">
        <f>CONCATENATE(учреждения!$A$7)</f>
        <v>Школа</v>
      </c>
      <c r="E777" s="118" t="s">
        <v>567</v>
      </c>
      <c r="F777" s="27">
        <v>211</v>
      </c>
      <c r="G777" s="27">
        <v>111</v>
      </c>
      <c r="H777" s="83" t="s">
        <v>538</v>
      </c>
    </row>
    <row r="778" spans="2:8">
      <c r="D778" s="26" t="str">
        <f>CONCATENATE(учреждения!$A$7)</f>
        <v>Школа</v>
      </c>
      <c r="E778" s="118" t="s">
        <v>568</v>
      </c>
      <c r="F778" s="27">
        <v>213</v>
      </c>
      <c r="G778" s="27">
        <v>119</v>
      </c>
      <c r="H778" s="83" t="s">
        <v>538</v>
      </c>
    </row>
    <row r="779" spans="2:8">
      <c r="D779" s="26" t="s">
        <v>288</v>
      </c>
      <c r="E779" s="118" t="s">
        <v>836</v>
      </c>
      <c r="F779" s="27">
        <v>131</v>
      </c>
      <c r="G779" s="27">
        <v>130</v>
      </c>
      <c r="H779" s="83" t="s">
        <v>538</v>
      </c>
    </row>
    <row r="780" spans="2:8">
      <c r="D780" s="26" t="s">
        <v>288</v>
      </c>
      <c r="E780" s="118" t="s">
        <v>837</v>
      </c>
      <c r="F780" s="27">
        <v>211</v>
      </c>
      <c r="G780" s="27">
        <v>111</v>
      </c>
      <c r="H780" s="83" t="s">
        <v>538</v>
      </c>
    </row>
    <row r="781" spans="2:8">
      <c r="D781" s="26" t="s">
        <v>288</v>
      </c>
      <c r="E781" s="118" t="s">
        <v>838</v>
      </c>
      <c r="F781" s="27">
        <v>213</v>
      </c>
      <c r="G781" s="27">
        <v>119</v>
      </c>
      <c r="H781" s="83" t="s">
        <v>538</v>
      </c>
    </row>
    <row r="782" spans="2:8">
      <c r="B782" s="26" t="s">
        <v>277</v>
      </c>
      <c r="D782" s="26" t="str">
        <f>CONCATENATE(учреждения!$A$8)</f>
        <v>Допобр</v>
      </c>
      <c r="E782" s="118" t="s">
        <v>461</v>
      </c>
      <c r="F782" s="27">
        <v>510</v>
      </c>
      <c r="G782" s="27">
        <v>510</v>
      </c>
      <c r="H782" s="83" t="s">
        <v>539</v>
      </c>
    </row>
    <row r="783" spans="2:8">
      <c r="D783" s="26" t="str">
        <f>CONCATENATE(учреждения!$A$8)</f>
        <v>Допобр</v>
      </c>
      <c r="E783" s="118" t="s">
        <v>462</v>
      </c>
      <c r="F783" s="27">
        <v>131</v>
      </c>
      <c r="G783" s="27">
        <v>130</v>
      </c>
      <c r="H783" s="83" t="s">
        <v>539</v>
      </c>
    </row>
    <row r="784" spans="2:8">
      <c r="D784" s="26" t="str">
        <f>CONCATENATE(учреждения!$A$8)</f>
        <v>Допобр</v>
      </c>
      <c r="E784" s="118" t="s">
        <v>463</v>
      </c>
      <c r="F784" s="27">
        <v>211</v>
      </c>
      <c r="G784" s="27">
        <v>111</v>
      </c>
      <c r="H784" s="83" t="s">
        <v>539</v>
      </c>
    </row>
    <row r="785" spans="4:8">
      <c r="D785" s="26" t="str">
        <f>CONCATENATE(учреждения!$A$8)</f>
        <v>Допобр</v>
      </c>
      <c r="E785" s="118" t="s">
        <v>464</v>
      </c>
      <c r="F785" s="27">
        <v>212</v>
      </c>
      <c r="G785" s="27">
        <v>112</v>
      </c>
      <c r="H785" s="83" t="s">
        <v>539</v>
      </c>
    </row>
    <row r="786" spans="4:8">
      <c r="D786" s="26" t="str">
        <f>CONCATENATE(учреждения!$A$8)</f>
        <v>Допобр</v>
      </c>
      <c r="E786" s="118" t="s">
        <v>603</v>
      </c>
      <c r="F786" s="27">
        <v>296</v>
      </c>
      <c r="G786" s="27">
        <v>113</v>
      </c>
      <c r="H786" s="83" t="s">
        <v>539</v>
      </c>
    </row>
    <row r="787" spans="4:8">
      <c r="D787" s="26" t="str">
        <f>CONCATENATE(учреждения!$A$8)</f>
        <v>Допобр</v>
      </c>
      <c r="E787" s="118" t="s">
        <v>465</v>
      </c>
      <c r="F787" s="27">
        <v>213</v>
      </c>
      <c r="G787" s="27">
        <v>119</v>
      </c>
      <c r="H787" s="83" t="s">
        <v>539</v>
      </c>
    </row>
    <row r="788" spans="4:8">
      <c r="D788" s="26" t="str">
        <f>CONCATENATE(учреждения!$A$8)</f>
        <v>Допобр</v>
      </c>
      <c r="E788" s="118" t="s">
        <v>466</v>
      </c>
      <c r="F788" s="27">
        <v>221</v>
      </c>
      <c r="G788" s="27">
        <v>244</v>
      </c>
      <c r="H788" s="83" t="s">
        <v>539</v>
      </c>
    </row>
    <row r="789" spans="4:8">
      <c r="D789" s="26" t="str">
        <f>CONCATENATE(учреждения!$A$8)</f>
        <v>Допобр</v>
      </c>
      <c r="E789" s="118" t="s">
        <v>466</v>
      </c>
      <c r="F789" s="27">
        <v>222</v>
      </c>
      <c r="G789" s="27">
        <v>244</v>
      </c>
      <c r="H789" s="83" t="s">
        <v>539</v>
      </c>
    </row>
    <row r="790" spans="4:8">
      <c r="D790" s="26" t="str">
        <f>CONCATENATE(учреждения!$A$8)</f>
        <v>Допобр</v>
      </c>
      <c r="E790" s="118" t="s">
        <v>466</v>
      </c>
      <c r="F790" s="27">
        <v>225</v>
      </c>
      <c r="G790" s="27">
        <v>244</v>
      </c>
      <c r="H790" s="83" t="s">
        <v>539</v>
      </c>
    </row>
    <row r="791" spans="4:8">
      <c r="D791" s="26" t="str">
        <f>CONCATENATE(учреждения!$A$8)</f>
        <v>Допобр</v>
      </c>
      <c r="E791" s="118" t="s">
        <v>466</v>
      </c>
      <c r="F791" s="27">
        <v>226</v>
      </c>
      <c r="G791" s="27">
        <v>244</v>
      </c>
      <c r="H791" s="83" t="s">
        <v>539</v>
      </c>
    </row>
    <row r="792" spans="4:8">
      <c r="D792" s="26" t="str">
        <f>CONCATENATE(учреждения!$A$8)</f>
        <v>Допобр</v>
      </c>
      <c r="E792" s="118" t="s">
        <v>466</v>
      </c>
      <c r="F792" s="27">
        <v>296</v>
      </c>
      <c r="G792" s="27">
        <v>244</v>
      </c>
      <c r="H792" s="83" t="s">
        <v>539</v>
      </c>
    </row>
    <row r="793" spans="4:8">
      <c r="D793" s="26" t="str">
        <f>CONCATENATE(учреждения!$A$8)</f>
        <v>Допобр</v>
      </c>
      <c r="E793" s="118" t="s">
        <v>466</v>
      </c>
      <c r="F793" s="27">
        <v>310</v>
      </c>
      <c r="G793" s="27">
        <v>244</v>
      </c>
      <c r="H793" s="83" t="s">
        <v>539</v>
      </c>
    </row>
    <row r="794" spans="4:8">
      <c r="D794" s="26" t="str">
        <f>CONCATENATE(учреждения!$A$8)</f>
        <v>Допобр</v>
      </c>
      <c r="E794" s="118" t="s">
        <v>467</v>
      </c>
      <c r="F794" s="27">
        <v>2233</v>
      </c>
      <c r="G794" s="27">
        <v>244</v>
      </c>
      <c r="H794" s="83" t="s">
        <v>539</v>
      </c>
    </row>
    <row r="795" spans="4:8">
      <c r="D795" s="26" t="str">
        <f>CONCATENATE(учреждения!$A$8)</f>
        <v>Допобр</v>
      </c>
      <c r="E795" s="118" t="s">
        <v>466</v>
      </c>
      <c r="F795" s="27">
        <v>340</v>
      </c>
      <c r="G795" s="27">
        <v>244</v>
      </c>
      <c r="H795" s="83" t="s">
        <v>539</v>
      </c>
    </row>
    <row r="796" spans="4:8">
      <c r="D796" s="26" t="str">
        <f>CONCATENATE(учреждения!$A$8)</f>
        <v>Допобр</v>
      </c>
      <c r="E796" s="118" t="s">
        <v>466</v>
      </c>
      <c r="F796" s="27">
        <v>340</v>
      </c>
      <c r="G796" s="27">
        <v>244</v>
      </c>
      <c r="H796" s="83" t="s">
        <v>539</v>
      </c>
    </row>
    <row r="797" spans="4:8">
      <c r="D797" s="26" t="str">
        <f>CONCATENATE(учреждения!$A$8)</f>
        <v>Допобр</v>
      </c>
      <c r="E797" s="118" t="s">
        <v>466</v>
      </c>
      <c r="F797" s="27">
        <v>340</v>
      </c>
      <c r="G797" s="27">
        <v>244</v>
      </c>
      <c r="H797" s="83" t="s">
        <v>539</v>
      </c>
    </row>
    <row r="798" spans="4:8">
      <c r="D798" s="26" t="str">
        <f>CONCATENATE(учреждения!$A$8)</f>
        <v>Допобр</v>
      </c>
      <c r="E798" s="118" t="s">
        <v>466</v>
      </c>
      <c r="F798" s="27">
        <v>340</v>
      </c>
      <c r="G798" s="27">
        <v>244</v>
      </c>
      <c r="H798" s="83" t="s">
        <v>539</v>
      </c>
    </row>
    <row r="799" spans="4:8">
      <c r="D799" s="26" t="str">
        <f>CONCATENATE(учреждения!$A$8)</f>
        <v>Допобр</v>
      </c>
      <c r="E799" s="118" t="s">
        <v>466</v>
      </c>
      <c r="F799" s="27">
        <v>340</v>
      </c>
      <c r="G799" s="27">
        <v>244</v>
      </c>
      <c r="H799" s="83" t="s">
        <v>539</v>
      </c>
    </row>
    <row r="800" spans="4:8">
      <c r="D800" s="26" t="str">
        <f>CONCATENATE(учреждения!$A$8)</f>
        <v>Допобр</v>
      </c>
      <c r="E800" s="118" t="s">
        <v>468</v>
      </c>
      <c r="F800" s="27">
        <v>2232</v>
      </c>
      <c r="G800" s="27">
        <v>244</v>
      </c>
      <c r="H800" s="83" t="s">
        <v>539</v>
      </c>
    </row>
    <row r="801" spans="2:8">
      <c r="D801" s="26" t="str">
        <f>CONCATENATE(учреждения!$A$8)</f>
        <v>Допобр</v>
      </c>
      <c r="E801" s="118" t="s">
        <v>469</v>
      </c>
      <c r="F801" s="27">
        <v>2231</v>
      </c>
      <c r="G801" s="27">
        <v>244</v>
      </c>
      <c r="H801" s="83" t="s">
        <v>539</v>
      </c>
    </row>
    <row r="802" spans="2:8">
      <c r="D802" s="26" t="str">
        <f>CONCATENATE(учреждения!$A$8)</f>
        <v>Допобр</v>
      </c>
      <c r="E802" s="118" t="s">
        <v>619</v>
      </c>
      <c r="F802" s="27">
        <v>290</v>
      </c>
      <c r="G802" s="27">
        <v>831</v>
      </c>
      <c r="H802" s="83" t="s">
        <v>539</v>
      </c>
    </row>
    <row r="803" spans="2:8">
      <c r="D803" s="26" t="str">
        <f>CONCATENATE(учреждения!$A$8)</f>
        <v>Допобр</v>
      </c>
      <c r="E803" s="118" t="s">
        <v>470</v>
      </c>
      <c r="F803" s="27">
        <v>291</v>
      </c>
      <c r="G803" s="27">
        <v>851</v>
      </c>
      <c r="H803" s="83" t="s">
        <v>539</v>
      </c>
    </row>
    <row r="804" spans="2:8">
      <c r="D804" s="26" t="str">
        <f>CONCATENATE(учреждения!$A$8)</f>
        <v>Допобр</v>
      </c>
      <c r="E804" s="118" t="s">
        <v>471</v>
      </c>
      <c r="F804" s="27">
        <v>291</v>
      </c>
      <c r="G804" s="27">
        <v>852</v>
      </c>
      <c r="H804" s="83" t="s">
        <v>539</v>
      </c>
    </row>
    <row r="805" spans="2:8">
      <c r="D805" s="26" t="str">
        <f>CONCATENATE(учреждения!$A$8)</f>
        <v>Допобр</v>
      </c>
      <c r="E805" s="118" t="s">
        <v>472</v>
      </c>
      <c r="F805" s="27">
        <v>291</v>
      </c>
      <c r="G805" s="27">
        <v>853</v>
      </c>
      <c r="H805" s="83" t="s">
        <v>539</v>
      </c>
    </row>
    <row r="806" spans="2:8">
      <c r="D806" s="26" t="str">
        <f>CONCATENATE(учреждения!$A$8)</f>
        <v>Допобр</v>
      </c>
      <c r="E806" s="118" t="s">
        <v>472</v>
      </c>
      <c r="F806" s="27">
        <v>292</v>
      </c>
      <c r="G806" s="27">
        <v>853</v>
      </c>
      <c r="H806" s="83" t="s">
        <v>539</v>
      </c>
    </row>
    <row r="807" spans="2:8">
      <c r="D807" s="26" t="str">
        <f>CONCATENATE(учреждения!$A$8)</f>
        <v>Допобр</v>
      </c>
      <c r="E807" s="118" t="s">
        <v>472</v>
      </c>
      <c r="F807" s="27">
        <v>293</v>
      </c>
      <c r="G807" s="27">
        <v>853</v>
      </c>
      <c r="H807" s="83" t="s">
        <v>539</v>
      </c>
    </row>
    <row r="808" spans="2:8">
      <c r="D808" s="26" t="str">
        <f>CONCATENATE(учреждения!$A$8)</f>
        <v>Допобр</v>
      </c>
      <c r="E808" s="118" t="s">
        <v>572</v>
      </c>
      <c r="F808" s="27">
        <v>510</v>
      </c>
      <c r="G808" s="27">
        <v>510</v>
      </c>
      <c r="H808" s="83" t="s">
        <v>539</v>
      </c>
    </row>
    <row r="809" spans="2:8">
      <c r="D809" s="26" t="str">
        <f>CONCATENATE(учреждения!$A$8)</f>
        <v>Допобр</v>
      </c>
      <c r="E809" s="118" t="s">
        <v>573</v>
      </c>
      <c r="F809" s="27">
        <v>131</v>
      </c>
      <c r="G809" s="27">
        <v>130</v>
      </c>
      <c r="H809" s="83" t="s">
        <v>539</v>
      </c>
    </row>
    <row r="810" spans="2:8">
      <c r="D810" s="26" t="str">
        <f>CONCATENATE(учреждения!$A$8)</f>
        <v>Допобр</v>
      </c>
      <c r="E810" s="118" t="s">
        <v>574</v>
      </c>
      <c r="F810" s="27">
        <v>211</v>
      </c>
      <c r="G810" s="27">
        <v>111</v>
      </c>
      <c r="H810" s="83" t="s">
        <v>539</v>
      </c>
    </row>
    <row r="811" spans="2:8">
      <c r="D811" s="26" t="str">
        <f>CONCATENATE(учреждения!$A$8)</f>
        <v>Допобр</v>
      </c>
      <c r="E811" s="118" t="s">
        <v>575</v>
      </c>
      <c r="F811" s="27">
        <v>213</v>
      </c>
      <c r="G811" s="27">
        <v>119</v>
      </c>
      <c r="H811" s="83" t="s">
        <v>539</v>
      </c>
    </row>
    <row r="812" spans="2:8">
      <c r="D812" s="26" t="str">
        <f>CONCATENATE(учреждения!$A$8)</f>
        <v>Допобр</v>
      </c>
      <c r="E812" s="118" t="s">
        <v>798</v>
      </c>
      <c r="F812" s="27">
        <v>131</v>
      </c>
      <c r="G812" s="27">
        <v>130</v>
      </c>
      <c r="H812" s="83" t="s">
        <v>539</v>
      </c>
    </row>
    <row r="813" spans="2:8">
      <c r="D813" s="26" t="str">
        <f>CONCATENATE(учреждения!$A$8)</f>
        <v>Допобр</v>
      </c>
      <c r="E813" s="118" t="s">
        <v>799</v>
      </c>
      <c r="F813" s="27">
        <v>211</v>
      </c>
      <c r="G813" s="27">
        <v>111</v>
      </c>
      <c r="H813" s="83" t="s">
        <v>539</v>
      </c>
    </row>
    <row r="814" spans="2:8">
      <c r="D814" s="26" t="str">
        <f>CONCATENATE(учреждения!$A$8)</f>
        <v>Допобр</v>
      </c>
      <c r="E814" s="118" t="s">
        <v>800</v>
      </c>
      <c r="F814" s="27">
        <v>213</v>
      </c>
      <c r="G814" s="27">
        <v>119</v>
      </c>
      <c r="H814" s="83" t="s">
        <v>539</v>
      </c>
    </row>
    <row r="815" spans="2:8">
      <c r="B815" s="26" t="s">
        <v>278</v>
      </c>
      <c r="D815" s="26" t="str">
        <f>CONCATENATE(учреждения!$A$9)</f>
        <v>благоустройство</v>
      </c>
      <c r="E815" s="118" t="s">
        <v>473</v>
      </c>
      <c r="F815" s="27">
        <v>510</v>
      </c>
      <c r="G815" s="27">
        <v>510</v>
      </c>
      <c r="H815" s="83" t="s">
        <v>540</v>
      </c>
    </row>
    <row r="816" spans="2:8">
      <c r="D816" s="26" t="str">
        <f>CONCATENATE(учреждения!$A$9)</f>
        <v>благоустройство</v>
      </c>
      <c r="E816" s="118" t="s">
        <v>474</v>
      </c>
      <c r="F816" s="27">
        <v>131</v>
      </c>
      <c r="G816" s="27">
        <v>130</v>
      </c>
      <c r="H816" s="83" t="s">
        <v>540</v>
      </c>
    </row>
    <row r="817" spans="4:8">
      <c r="D817" s="26" t="str">
        <f>CONCATENATE(учреждения!$A$9)</f>
        <v>благоустройство</v>
      </c>
      <c r="E817" s="118" t="s">
        <v>475</v>
      </c>
      <c r="F817" s="27">
        <v>211</v>
      </c>
      <c r="G817" s="27">
        <v>111</v>
      </c>
      <c r="H817" s="83" t="s">
        <v>540</v>
      </c>
    </row>
    <row r="818" spans="4:8">
      <c r="D818" s="26" t="str">
        <f>CONCATENATE(учреждения!$A$9)</f>
        <v>благоустройство</v>
      </c>
      <c r="E818" s="118" t="s">
        <v>476</v>
      </c>
      <c r="F818" s="27">
        <v>213</v>
      </c>
      <c r="G818" s="27">
        <v>119</v>
      </c>
      <c r="H818" s="83" t="s">
        <v>540</v>
      </c>
    </row>
    <row r="819" spans="4:8">
      <c r="D819" s="26" t="str">
        <f>CONCATENATE(учреждения!$A$9)</f>
        <v>благоустройство</v>
      </c>
      <c r="E819" s="118" t="s">
        <v>477</v>
      </c>
      <c r="F819" s="27">
        <v>225</v>
      </c>
      <c r="G819" s="27">
        <v>244</v>
      </c>
      <c r="H819" s="83" t="s">
        <v>540</v>
      </c>
    </row>
    <row r="820" spans="4:8">
      <c r="D820" s="26" t="str">
        <f>CONCATENATE(учреждения!$A$9)</f>
        <v>благоустройство</v>
      </c>
      <c r="E820" s="118" t="s">
        <v>477</v>
      </c>
      <c r="F820" s="27">
        <v>226</v>
      </c>
      <c r="G820" s="27">
        <v>244</v>
      </c>
      <c r="H820" s="83" t="s">
        <v>540</v>
      </c>
    </row>
    <row r="821" spans="4:8">
      <c r="D821" s="26" t="str">
        <f>CONCATENATE(учреждения!$A$9)</f>
        <v>благоустройство</v>
      </c>
      <c r="E821" s="118" t="s">
        <v>477</v>
      </c>
      <c r="F821" s="27">
        <v>310</v>
      </c>
      <c r="G821" s="27">
        <v>244</v>
      </c>
      <c r="H821" s="83" t="s">
        <v>540</v>
      </c>
    </row>
    <row r="822" spans="4:8">
      <c r="D822" s="26" t="str">
        <f>CONCATENATE(учреждения!$A$9)</f>
        <v>благоустройство</v>
      </c>
      <c r="E822" s="118" t="s">
        <v>477</v>
      </c>
      <c r="F822" s="27">
        <v>340</v>
      </c>
      <c r="G822" s="27">
        <v>244</v>
      </c>
      <c r="H822" s="83" t="s">
        <v>540</v>
      </c>
    </row>
    <row r="823" spans="4:8">
      <c r="D823" s="26" t="str">
        <f>CONCATENATE(учреждения!$A$9)</f>
        <v>благоустройство</v>
      </c>
      <c r="E823" s="118" t="s">
        <v>477</v>
      </c>
      <c r="F823" s="27">
        <v>340</v>
      </c>
      <c r="G823" s="27">
        <v>244</v>
      </c>
      <c r="H823" s="83" t="s">
        <v>540</v>
      </c>
    </row>
    <row r="824" spans="4:8">
      <c r="D824" s="26" t="str">
        <f>CONCATENATE(учреждения!$A$9)</f>
        <v>благоустройство</v>
      </c>
      <c r="E824" s="118" t="s">
        <v>478</v>
      </c>
      <c r="F824" s="27">
        <v>510</v>
      </c>
      <c r="G824" s="27">
        <v>510</v>
      </c>
      <c r="H824" s="83" t="s">
        <v>541</v>
      </c>
    </row>
    <row r="825" spans="4:8">
      <c r="D825" s="26" t="str">
        <f>CONCATENATE(учреждения!$A$9)</f>
        <v>благоустройство</v>
      </c>
      <c r="E825" s="118" t="s">
        <v>479</v>
      </c>
      <c r="F825" s="27">
        <v>131</v>
      </c>
      <c r="G825" s="27">
        <v>130</v>
      </c>
      <c r="H825" s="83" t="s">
        <v>541</v>
      </c>
    </row>
    <row r="826" spans="4:8">
      <c r="D826" s="26" t="str">
        <f>CONCATENATE(учреждения!$A$9)</f>
        <v>благоустройство</v>
      </c>
      <c r="E826" s="118" t="s">
        <v>480</v>
      </c>
      <c r="F826" s="27">
        <v>211</v>
      </c>
      <c r="G826" s="27">
        <v>111</v>
      </c>
      <c r="H826" s="83" t="s">
        <v>541</v>
      </c>
    </row>
    <row r="827" spans="4:8">
      <c r="D827" s="26" t="str">
        <f>CONCATENATE(учреждения!$A$9)</f>
        <v>благоустройство</v>
      </c>
      <c r="E827" s="118" t="s">
        <v>481</v>
      </c>
      <c r="F827" s="27">
        <v>213</v>
      </c>
      <c r="G827" s="27">
        <v>119</v>
      </c>
      <c r="H827" s="83" t="s">
        <v>541</v>
      </c>
    </row>
    <row r="828" spans="4:8">
      <c r="D828" s="26" t="str">
        <f>CONCATENATE(учреждения!$A$9)</f>
        <v>благоустройство</v>
      </c>
      <c r="E828" s="118" t="s">
        <v>482</v>
      </c>
      <c r="F828" s="27">
        <v>225</v>
      </c>
      <c r="G828" s="27">
        <v>244</v>
      </c>
      <c r="H828" s="83" t="s">
        <v>541</v>
      </c>
    </row>
    <row r="829" spans="4:8">
      <c r="D829" s="26" t="str">
        <f>CONCATENATE(учреждения!$A$9)</f>
        <v>благоустройство</v>
      </c>
      <c r="E829" s="118" t="s">
        <v>482</v>
      </c>
      <c r="F829" s="27">
        <v>226</v>
      </c>
      <c r="G829" s="27">
        <v>244</v>
      </c>
      <c r="H829" s="83" t="s">
        <v>541</v>
      </c>
    </row>
    <row r="830" spans="4:8">
      <c r="D830" s="26" t="str">
        <f>CONCATENATE(учреждения!$A$9)</f>
        <v>благоустройство</v>
      </c>
      <c r="E830" s="118" t="s">
        <v>482</v>
      </c>
      <c r="F830" s="27">
        <v>310</v>
      </c>
      <c r="G830" s="27">
        <v>244</v>
      </c>
      <c r="H830" s="83" t="s">
        <v>541</v>
      </c>
    </row>
    <row r="831" spans="4:8">
      <c r="D831" s="26" t="str">
        <f>CONCATENATE(учреждения!$A$9)</f>
        <v>благоустройство</v>
      </c>
      <c r="E831" s="118" t="s">
        <v>482</v>
      </c>
      <c r="F831" s="27">
        <v>340</v>
      </c>
      <c r="G831" s="27">
        <v>244</v>
      </c>
      <c r="H831" s="83" t="s">
        <v>541</v>
      </c>
    </row>
    <row r="832" spans="4:8">
      <c r="D832" s="26" t="str">
        <f>CONCATENATE(учреждения!$A$9)</f>
        <v>благоустройство</v>
      </c>
      <c r="E832" s="118" t="s">
        <v>482</v>
      </c>
      <c r="F832" s="27">
        <v>340</v>
      </c>
      <c r="G832" s="27">
        <v>244</v>
      </c>
      <c r="H832" s="83" t="s">
        <v>541</v>
      </c>
    </row>
    <row r="833" spans="4:8">
      <c r="D833" s="26" t="str">
        <f>CONCATENATE(учреждения!$A$9)</f>
        <v>благоустройство</v>
      </c>
      <c r="E833" s="118" t="s">
        <v>483</v>
      </c>
      <c r="F833" s="27">
        <v>510</v>
      </c>
      <c r="G833" s="27">
        <v>510</v>
      </c>
      <c r="H833" s="83" t="s">
        <v>540</v>
      </c>
    </row>
    <row r="834" spans="4:8">
      <c r="D834" s="26" t="str">
        <f>CONCATENATE(учреждения!$A$9)</f>
        <v>благоустройство</v>
      </c>
      <c r="E834" s="118" t="s">
        <v>484</v>
      </c>
      <c r="F834" s="27">
        <v>131</v>
      </c>
      <c r="G834" s="27">
        <v>130</v>
      </c>
      <c r="H834" s="83" t="s">
        <v>540</v>
      </c>
    </row>
    <row r="835" spans="4:8">
      <c r="D835" s="26" t="str">
        <f>CONCATENATE(учреждения!$A$9)</f>
        <v>благоустройство</v>
      </c>
      <c r="E835" s="118" t="s">
        <v>485</v>
      </c>
      <c r="F835" s="27">
        <v>211</v>
      </c>
      <c r="G835" s="27">
        <v>111</v>
      </c>
      <c r="H835" s="83" t="s">
        <v>540</v>
      </c>
    </row>
    <row r="836" spans="4:8">
      <c r="D836" s="26" t="str">
        <f>CONCATENATE(учреждения!$A$9)</f>
        <v>благоустройство</v>
      </c>
      <c r="E836" s="118" t="s">
        <v>486</v>
      </c>
      <c r="F836" s="27">
        <v>213</v>
      </c>
      <c r="G836" s="27">
        <v>119</v>
      </c>
      <c r="H836" s="83" t="s">
        <v>540</v>
      </c>
    </row>
    <row r="837" spans="4:8">
      <c r="D837" s="26" t="str">
        <f>CONCATENATE(учреждения!$A$9)</f>
        <v>благоустройство</v>
      </c>
      <c r="E837" s="118" t="s">
        <v>487</v>
      </c>
      <c r="F837" s="27">
        <v>222</v>
      </c>
      <c r="G837" s="27">
        <v>244</v>
      </c>
      <c r="H837" s="83" t="s">
        <v>540</v>
      </c>
    </row>
    <row r="838" spans="4:8">
      <c r="D838" s="26" t="str">
        <f>CONCATENATE(учреждения!$A$9)</f>
        <v>благоустройство</v>
      </c>
      <c r="E838" s="118" t="s">
        <v>487</v>
      </c>
      <c r="F838" s="27">
        <v>225</v>
      </c>
      <c r="G838" s="27">
        <v>244</v>
      </c>
      <c r="H838" s="83" t="s">
        <v>540</v>
      </c>
    </row>
    <row r="839" spans="4:8">
      <c r="D839" s="26" t="str">
        <f>CONCATENATE(учреждения!$A$9)</f>
        <v>благоустройство</v>
      </c>
      <c r="E839" s="118" t="s">
        <v>487</v>
      </c>
      <c r="F839" s="27">
        <v>226</v>
      </c>
      <c r="G839" s="27">
        <v>244</v>
      </c>
      <c r="H839" s="83" t="s">
        <v>540</v>
      </c>
    </row>
    <row r="840" spans="4:8">
      <c r="D840" s="26" t="str">
        <f>CONCATENATE(учреждения!$A$9)</f>
        <v>благоустройство</v>
      </c>
      <c r="E840" s="118" t="s">
        <v>487</v>
      </c>
      <c r="F840" s="27">
        <v>310</v>
      </c>
      <c r="G840" s="27">
        <v>244</v>
      </c>
      <c r="H840" s="83" t="s">
        <v>540</v>
      </c>
    </row>
    <row r="841" spans="4:8">
      <c r="D841" s="26" t="str">
        <f>CONCATENATE(учреждения!$A$9)</f>
        <v>благоустройство</v>
      </c>
      <c r="E841" s="118" t="s">
        <v>487</v>
      </c>
      <c r="F841" s="27">
        <v>340</v>
      </c>
      <c r="G841" s="27">
        <v>244</v>
      </c>
      <c r="H841" s="83" t="s">
        <v>540</v>
      </c>
    </row>
    <row r="842" spans="4:8">
      <c r="D842" s="26" t="str">
        <f>CONCATENATE(учреждения!$A$9)</f>
        <v>благоустройство</v>
      </c>
      <c r="E842" s="118" t="s">
        <v>487</v>
      </c>
      <c r="F842" s="27">
        <v>340</v>
      </c>
      <c r="G842" s="27">
        <v>244</v>
      </c>
      <c r="H842" s="83" t="s">
        <v>540</v>
      </c>
    </row>
    <row r="843" spans="4:8">
      <c r="D843" s="26" t="str">
        <f>CONCATENATE(учреждения!$A$9)</f>
        <v>благоустройство</v>
      </c>
      <c r="E843" s="118" t="s">
        <v>488</v>
      </c>
      <c r="F843" s="27">
        <v>510</v>
      </c>
      <c r="G843" s="27">
        <v>510</v>
      </c>
      <c r="H843" s="83" t="s">
        <v>540</v>
      </c>
    </row>
    <row r="844" spans="4:8">
      <c r="D844" s="26" t="str">
        <f>CONCATENATE(учреждения!$A$9)</f>
        <v>благоустройство</v>
      </c>
      <c r="E844" s="118" t="s">
        <v>489</v>
      </c>
      <c r="F844" s="27">
        <v>131</v>
      </c>
      <c r="G844" s="27">
        <v>130</v>
      </c>
      <c r="H844" s="83" t="s">
        <v>540</v>
      </c>
    </row>
    <row r="845" spans="4:8">
      <c r="D845" s="26" t="str">
        <f>CONCATENATE(учреждения!$A$9)</f>
        <v>благоустройство</v>
      </c>
      <c r="E845" s="118" t="s">
        <v>490</v>
      </c>
      <c r="F845" s="27">
        <v>211</v>
      </c>
      <c r="G845" s="27">
        <v>111</v>
      </c>
      <c r="H845" s="83" t="s">
        <v>540</v>
      </c>
    </row>
    <row r="846" spans="4:8">
      <c r="D846" s="26" t="str">
        <f>CONCATENATE(учреждения!$A$9)</f>
        <v>благоустройство</v>
      </c>
      <c r="E846" s="118" t="s">
        <v>491</v>
      </c>
      <c r="F846" s="27">
        <v>213</v>
      </c>
      <c r="G846" s="27">
        <v>119</v>
      </c>
      <c r="H846" s="83" t="s">
        <v>540</v>
      </c>
    </row>
    <row r="847" spans="4:8">
      <c r="D847" s="26" t="str">
        <f>CONCATENATE(учреждения!$A$9)</f>
        <v>благоустройство</v>
      </c>
      <c r="E847" s="118" t="s">
        <v>492</v>
      </c>
      <c r="F847" s="27">
        <v>225</v>
      </c>
      <c r="G847" s="27">
        <v>244</v>
      </c>
      <c r="H847" s="83" t="s">
        <v>540</v>
      </c>
    </row>
    <row r="848" spans="4:8">
      <c r="D848" s="26" t="str">
        <f>CONCATENATE(учреждения!$A$9)</f>
        <v>благоустройство</v>
      </c>
      <c r="E848" s="118" t="s">
        <v>492</v>
      </c>
      <c r="F848" s="27">
        <v>226</v>
      </c>
      <c r="G848" s="27">
        <v>244</v>
      </c>
      <c r="H848" s="83" t="s">
        <v>540</v>
      </c>
    </row>
    <row r="849" spans="4:8">
      <c r="D849" s="26" t="str">
        <f>CONCATENATE(учреждения!$A$9)</f>
        <v>благоустройство</v>
      </c>
      <c r="E849" s="118" t="s">
        <v>492</v>
      </c>
      <c r="F849" s="27">
        <v>310</v>
      </c>
      <c r="G849" s="27">
        <v>244</v>
      </c>
      <c r="H849" s="83" t="s">
        <v>540</v>
      </c>
    </row>
    <row r="850" spans="4:8">
      <c r="D850" s="26" t="str">
        <f>CONCATENATE(учреждения!$A$9)</f>
        <v>благоустройство</v>
      </c>
      <c r="E850" s="118" t="s">
        <v>492</v>
      </c>
      <c r="F850" s="27">
        <v>340</v>
      </c>
      <c r="G850" s="27">
        <v>244</v>
      </c>
      <c r="H850" s="83" t="s">
        <v>540</v>
      </c>
    </row>
    <row r="851" spans="4:8">
      <c r="D851" s="26" t="str">
        <f>CONCATENATE(учреждения!$A$9)</f>
        <v>благоустройство</v>
      </c>
      <c r="E851" s="118" t="s">
        <v>492</v>
      </c>
      <c r="F851" s="27">
        <v>340</v>
      </c>
      <c r="G851" s="27">
        <v>244</v>
      </c>
      <c r="H851" s="83" t="s">
        <v>540</v>
      </c>
    </row>
    <row r="852" spans="4:8">
      <c r="D852" s="26" t="str">
        <f>CONCATENATE(учреждения!$A$9)</f>
        <v>благоустройство</v>
      </c>
      <c r="E852" s="118" t="s">
        <v>493</v>
      </c>
      <c r="F852" s="27">
        <v>510</v>
      </c>
      <c r="G852" s="27">
        <v>510</v>
      </c>
      <c r="H852" s="83" t="s">
        <v>540</v>
      </c>
    </row>
    <row r="853" spans="4:8">
      <c r="D853" s="26" t="str">
        <f>CONCATENATE(учреждения!$A$9)</f>
        <v>благоустройство</v>
      </c>
      <c r="E853" s="118" t="s">
        <v>494</v>
      </c>
      <c r="F853" s="27">
        <v>131</v>
      </c>
      <c r="G853" s="27">
        <v>130</v>
      </c>
      <c r="H853" s="83" t="s">
        <v>540</v>
      </c>
    </row>
    <row r="854" spans="4:8">
      <c r="D854" s="26" t="str">
        <f>CONCATENATE(учреждения!$A$9)</f>
        <v>благоустройство</v>
      </c>
      <c r="E854" s="118" t="s">
        <v>495</v>
      </c>
      <c r="F854" s="27">
        <v>211</v>
      </c>
      <c r="G854" s="27">
        <v>111</v>
      </c>
      <c r="H854" s="83" t="s">
        <v>540</v>
      </c>
    </row>
    <row r="855" spans="4:8">
      <c r="D855" s="26" t="str">
        <f>CONCATENATE(учреждения!$A$9)</f>
        <v>благоустройство</v>
      </c>
      <c r="E855" s="118" t="s">
        <v>496</v>
      </c>
      <c r="F855" s="27">
        <v>213</v>
      </c>
      <c r="G855" s="27">
        <v>119</v>
      </c>
      <c r="H855" s="83" t="s">
        <v>540</v>
      </c>
    </row>
    <row r="856" spans="4:8">
      <c r="D856" s="26" t="str">
        <f>CONCATENATE(учреждения!$A$9)</f>
        <v>благоустройство</v>
      </c>
      <c r="E856" s="118" t="s">
        <v>497</v>
      </c>
      <c r="F856" s="27">
        <v>222</v>
      </c>
      <c r="G856" s="27">
        <v>244</v>
      </c>
      <c r="H856" s="83" t="s">
        <v>540</v>
      </c>
    </row>
    <row r="857" spans="4:8">
      <c r="D857" s="26" t="str">
        <f>CONCATENATE(учреждения!$A$9)</f>
        <v>благоустройство</v>
      </c>
      <c r="E857" s="118" t="s">
        <v>497</v>
      </c>
      <c r="F857" s="27">
        <v>225</v>
      </c>
      <c r="G857" s="27">
        <v>244</v>
      </c>
      <c r="H857" s="83" t="s">
        <v>540</v>
      </c>
    </row>
    <row r="858" spans="4:8">
      <c r="D858" s="26" t="str">
        <f>CONCATENATE(учреждения!$A$9)</f>
        <v>благоустройство</v>
      </c>
      <c r="E858" s="118" t="s">
        <v>497</v>
      </c>
      <c r="F858" s="27">
        <v>226</v>
      </c>
      <c r="G858" s="27">
        <v>244</v>
      </c>
      <c r="H858" s="83" t="s">
        <v>540</v>
      </c>
    </row>
    <row r="859" spans="4:8">
      <c r="D859" s="26" t="str">
        <f>CONCATENATE(учреждения!$A$9)</f>
        <v>благоустройство</v>
      </c>
      <c r="E859" s="118" t="s">
        <v>497</v>
      </c>
      <c r="F859" s="27">
        <v>310</v>
      </c>
      <c r="G859" s="27">
        <v>244</v>
      </c>
      <c r="H859" s="83" t="s">
        <v>540</v>
      </c>
    </row>
    <row r="860" spans="4:8">
      <c r="D860" s="26" t="str">
        <f>CONCATENATE(учреждения!$A$9)</f>
        <v>благоустройство</v>
      </c>
      <c r="E860" s="118" t="s">
        <v>497</v>
      </c>
      <c r="F860" s="27">
        <v>340</v>
      </c>
      <c r="G860" s="27">
        <v>244</v>
      </c>
      <c r="H860" s="83" t="s">
        <v>540</v>
      </c>
    </row>
    <row r="861" spans="4:8">
      <c r="D861" s="26" t="str">
        <f>CONCATENATE(учреждения!$A$9)</f>
        <v>благоустройство</v>
      </c>
      <c r="E861" s="118" t="s">
        <v>497</v>
      </c>
      <c r="F861" s="27">
        <v>340</v>
      </c>
      <c r="G861" s="27">
        <v>244</v>
      </c>
      <c r="H861" s="83" t="s">
        <v>540</v>
      </c>
    </row>
    <row r="862" spans="4:8">
      <c r="D862" s="26" t="str">
        <f>CONCATENATE(учреждения!$A$9)</f>
        <v>благоустройство</v>
      </c>
      <c r="E862" s="118" t="s">
        <v>498</v>
      </c>
      <c r="F862" s="27">
        <v>510</v>
      </c>
      <c r="G862" s="27">
        <v>510</v>
      </c>
      <c r="H862" s="83" t="s">
        <v>542</v>
      </c>
    </row>
    <row r="863" spans="4:8">
      <c r="D863" s="26" t="str">
        <f>CONCATENATE(учреждения!$A$9)</f>
        <v>благоустройство</v>
      </c>
      <c r="E863" s="118" t="s">
        <v>499</v>
      </c>
      <c r="F863" s="27">
        <v>131</v>
      </c>
      <c r="G863" s="27">
        <v>130</v>
      </c>
      <c r="H863" s="83" t="s">
        <v>542</v>
      </c>
    </row>
    <row r="864" spans="4:8">
      <c r="D864" s="26" t="str">
        <f>CONCATENATE(учреждения!$A$9)</f>
        <v>благоустройство</v>
      </c>
      <c r="E864" s="118" t="s">
        <v>500</v>
      </c>
      <c r="F864" s="27">
        <v>211</v>
      </c>
      <c r="G864" s="27">
        <v>111</v>
      </c>
      <c r="H864" s="83" t="s">
        <v>542</v>
      </c>
    </row>
    <row r="865" spans="4:8">
      <c r="D865" s="26" t="str">
        <f>CONCATENATE(учреждения!$A$9)</f>
        <v>благоустройство</v>
      </c>
      <c r="E865" s="118" t="s">
        <v>501</v>
      </c>
      <c r="F865" s="27">
        <v>212</v>
      </c>
      <c r="G865" s="27">
        <v>112</v>
      </c>
      <c r="H865" s="83" t="s">
        <v>542</v>
      </c>
    </row>
    <row r="866" spans="4:8">
      <c r="D866" s="26" t="str">
        <f>CONCATENATE(учреждения!$A$9)</f>
        <v>благоустройство</v>
      </c>
      <c r="E866" s="118" t="s">
        <v>502</v>
      </c>
      <c r="F866" s="27">
        <v>213</v>
      </c>
      <c r="G866" s="27">
        <v>119</v>
      </c>
      <c r="H866" s="83" t="s">
        <v>542</v>
      </c>
    </row>
    <row r="867" spans="4:8">
      <c r="D867" s="26" t="str">
        <f>CONCATENATE(учреждения!$A$9)</f>
        <v>благоустройство</v>
      </c>
      <c r="E867" s="118" t="s">
        <v>503</v>
      </c>
      <c r="F867" s="27">
        <v>221</v>
      </c>
      <c r="G867" s="27">
        <v>244</v>
      </c>
      <c r="H867" s="83" t="s">
        <v>542</v>
      </c>
    </row>
    <row r="868" spans="4:8">
      <c r="D868" s="26" t="str">
        <f>CONCATENATE(учреждения!$A$9)</f>
        <v>благоустройство</v>
      </c>
      <c r="E868" s="118" t="s">
        <v>503</v>
      </c>
      <c r="F868" s="27">
        <v>222</v>
      </c>
      <c r="G868" s="27">
        <v>244</v>
      </c>
      <c r="H868" s="83" t="s">
        <v>542</v>
      </c>
    </row>
    <row r="869" spans="4:8">
      <c r="D869" s="26" t="str">
        <f>CONCATENATE(учреждения!$A$9)</f>
        <v>благоустройство</v>
      </c>
      <c r="E869" s="118" t="s">
        <v>503</v>
      </c>
      <c r="F869" s="27">
        <v>225</v>
      </c>
      <c r="G869" s="27">
        <v>244</v>
      </c>
      <c r="H869" s="83" t="s">
        <v>542</v>
      </c>
    </row>
    <row r="870" spans="4:8">
      <c r="D870" s="26" t="str">
        <f>CONCATENATE(учреждения!$A$9)</f>
        <v>благоустройство</v>
      </c>
      <c r="E870" s="118" t="s">
        <v>503</v>
      </c>
      <c r="F870" s="27">
        <v>226</v>
      </c>
      <c r="G870" s="27">
        <v>244</v>
      </c>
      <c r="H870" s="83" t="s">
        <v>542</v>
      </c>
    </row>
    <row r="871" spans="4:8">
      <c r="D871" s="26" t="str">
        <f>CONCATENATE(учреждения!$A$9)</f>
        <v>благоустройство</v>
      </c>
      <c r="E871" s="118" t="s">
        <v>503</v>
      </c>
      <c r="F871" s="27">
        <v>290</v>
      </c>
      <c r="G871" s="27">
        <v>244</v>
      </c>
      <c r="H871" s="83" t="s">
        <v>542</v>
      </c>
    </row>
    <row r="872" spans="4:8">
      <c r="D872" s="26" t="str">
        <f>CONCATENATE(учреждения!$A$9)</f>
        <v>благоустройство</v>
      </c>
      <c r="E872" s="118" t="s">
        <v>503</v>
      </c>
      <c r="F872" s="27">
        <v>310</v>
      </c>
      <c r="G872" s="27">
        <v>244</v>
      </c>
      <c r="H872" s="83" t="s">
        <v>542</v>
      </c>
    </row>
    <row r="873" spans="4:8">
      <c r="D873" s="26" t="str">
        <f>CONCATENATE(учреждения!$A$9)</f>
        <v>благоустройство</v>
      </c>
      <c r="E873" s="118" t="s">
        <v>503</v>
      </c>
      <c r="F873" s="27">
        <v>340</v>
      </c>
      <c r="G873" s="27">
        <v>244</v>
      </c>
      <c r="H873" s="83" t="s">
        <v>542</v>
      </c>
    </row>
    <row r="874" spans="4:8">
      <c r="D874" s="26" t="str">
        <f>CONCATENATE(учреждения!$A$9)</f>
        <v>благоустройство</v>
      </c>
      <c r="E874" s="118" t="s">
        <v>503</v>
      </c>
      <c r="F874" s="27">
        <v>340</v>
      </c>
      <c r="G874" s="27">
        <v>244</v>
      </c>
      <c r="H874" s="83" t="s">
        <v>542</v>
      </c>
    </row>
    <row r="875" spans="4:8">
      <c r="D875" s="26" t="str">
        <f>CONCATENATE(учреждения!$A$9)</f>
        <v>благоустройство</v>
      </c>
      <c r="E875" s="118" t="s">
        <v>503</v>
      </c>
      <c r="F875" s="27">
        <v>340</v>
      </c>
      <c r="G875" s="27">
        <v>244</v>
      </c>
      <c r="H875" s="83" t="s">
        <v>542</v>
      </c>
    </row>
    <row r="876" spans="4:8">
      <c r="D876" s="26" t="str">
        <f>CONCATENATE(учреждения!$A$9)</f>
        <v>благоустройство</v>
      </c>
      <c r="E876" s="118" t="s">
        <v>503</v>
      </c>
      <c r="F876" s="27">
        <v>340</v>
      </c>
      <c r="G876" s="27">
        <v>244</v>
      </c>
      <c r="H876" s="83" t="s">
        <v>542</v>
      </c>
    </row>
    <row r="877" spans="4:8">
      <c r="D877" s="26" t="str">
        <f>CONCATENATE(учреждения!$A$9)</f>
        <v>благоустройство</v>
      </c>
      <c r="E877" s="118" t="s">
        <v>503</v>
      </c>
      <c r="F877" s="27">
        <v>340</v>
      </c>
      <c r="G877" s="27">
        <v>244</v>
      </c>
      <c r="H877" s="83" t="s">
        <v>542</v>
      </c>
    </row>
    <row r="878" spans="4:8">
      <c r="D878" s="26" t="str">
        <f>CONCATENATE(учреждения!$A$9)</f>
        <v>благоустройство</v>
      </c>
      <c r="E878" s="118" t="s">
        <v>504</v>
      </c>
      <c r="F878" s="27">
        <v>291</v>
      </c>
      <c r="G878" s="27">
        <v>851</v>
      </c>
      <c r="H878" s="83" t="s">
        <v>542</v>
      </c>
    </row>
    <row r="879" spans="4:8">
      <c r="D879" s="26" t="str">
        <f>CONCATENATE(учреждения!$A$9)</f>
        <v>благоустройство</v>
      </c>
      <c r="E879" s="118" t="s">
        <v>505</v>
      </c>
      <c r="F879" s="27">
        <v>291</v>
      </c>
      <c r="G879" s="27">
        <v>852</v>
      </c>
      <c r="H879" s="83" t="s">
        <v>542</v>
      </c>
    </row>
    <row r="880" spans="4:8">
      <c r="D880" s="26" t="str">
        <f>CONCATENATE(учреждения!$A$9)</f>
        <v>благоустройство</v>
      </c>
      <c r="E880" s="118" t="s">
        <v>506</v>
      </c>
      <c r="F880" s="27">
        <v>291</v>
      </c>
      <c r="G880" s="27">
        <v>853</v>
      </c>
      <c r="H880" s="83" t="s">
        <v>542</v>
      </c>
    </row>
    <row r="881" spans="2:8">
      <c r="D881" s="26" t="str">
        <f>CONCATENATE(учреждения!$A$9)</f>
        <v>благоустройство</v>
      </c>
      <c r="E881" s="118" t="s">
        <v>506</v>
      </c>
      <c r="F881" s="27">
        <v>292</v>
      </c>
      <c r="G881" s="27">
        <v>853</v>
      </c>
      <c r="H881" s="83" t="s">
        <v>542</v>
      </c>
    </row>
    <row r="882" spans="2:8">
      <c r="D882" s="26" t="str">
        <f>CONCATENATE(учреждения!$A$9)</f>
        <v>благоустройство</v>
      </c>
      <c r="E882" s="118" t="s">
        <v>576</v>
      </c>
      <c r="F882" s="27">
        <v>130</v>
      </c>
      <c r="G882" s="27">
        <v>130</v>
      </c>
      <c r="H882" s="83" t="s">
        <v>542</v>
      </c>
    </row>
    <row r="883" spans="2:8">
      <c r="D883" s="26" t="str">
        <f>CONCATENATE(учреждения!$A$9)</f>
        <v>благоустройство</v>
      </c>
      <c r="E883" s="118" t="s">
        <v>577</v>
      </c>
      <c r="F883" s="27">
        <v>211</v>
      </c>
      <c r="G883" s="27">
        <v>111</v>
      </c>
      <c r="H883" s="83" t="s">
        <v>542</v>
      </c>
    </row>
    <row r="884" spans="2:8">
      <c r="D884" s="26" t="str">
        <f>CONCATENATE(учреждения!$A$9)</f>
        <v>благоустройство</v>
      </c>
      <c r="E884" s="118" t="s">
        <v>578</v>
      </c>
      <c r="F884" s="27">
        <v>213</v>
      </c>
      <c r="G884" s="27">
        <v>119</v>
      </c>
      <c r="H884" s="83" t="s">
        <v>542</v>
      </c>
    </row>
    <row r="885" spans="2:8">
      <c r="D885" s="26" t="str">
        <f>CONCATENATE(учреждения!$A$9)</f>
        <v>благоустройство</v>
      </c>
      <c r="E885" s="118" t="s">
        <v>795</v>
      </c>
      <c r="F885" s="27">
        <v>131</v>
      </c>
      <c r="G885" s="27">
        <v>130</v>
      </c>
      <c r="H885" s="83" t="s">
        <v>542</v>
      </c>
    </row>
    <row r="886" spans="2:8">
      <c r="D886" s="26" t="str">
        <f>CONCATENATE(учреждения!$A$9)</f>
        <v>благоустройство</v>
      </c>
      <c r="E886" s="118" t="s">
        <v>796</v>
      </c>
      <c r="F886" s="27">
        <v>211</v>
      </c>
      <c r="G886" s="27">
        <v>111</v>
      </c>
      <c r="H886" s="83" t="s">
        <v>542</v>
      </c>
    </row>
    <row r="887" spans="2:8">
      <c r="D887" s="26" t="str">
        <f>CONCATENATE(учреждения!$A$9)</f>
        <v>благоустройство</v>
      </c>
      <c r="E887" s="118" t="s">
        <v>797</v>
      </c>
      <c r="F887" s="27">
        <v>213</v>
      </c>
      <c r="G887" s="27">
        <v>119</v>
      </c>
      <c r="H887" s="83" t="s">
        <v>542</v>
      </c>
    </row>
    <row r="888" spans="2:8">
      <c r="B888" s="26" t="s">
        <v>279</v>
      </c>
      <c r="D888" s="26" t="str">
        <f>CONCATENATE(учреждения!$A$10)</f>
        <v>МХШ</v>
      </c>
      <c r="E888" s="118" t="s">
        <v>956</v>
      </c>
      <c r="F888" s="27">
        <v>510</v>
      </c>
      <c r="G888" s="27">
        <v>510</v>
      </c>
      <c r="H888" s="83" t="s">
        <v>539</v>
      </c>
    </row>
    <row r="889" spans="2:8">
      <c r="D889" s="26" t="str">
        <f>CONCATENATE(учреждения!$A$10)</f>
        <v>МХШ</v>
      </c>
      <c r="E889" s="118" t="s">
        <v>957</v>
      </c>
      <c r="F889" s="27">
        <v>131</v>
      </c>
      <c r="G889" s="27">
        <v>130</v>
      </c>
      <c r="H889" s="83" t="s">
        <v>539</v>
      </c>
    </row>
    <row r="890" spans="2:8">
      <c r="D890" s="26" t="str">
        <f>CONCATENATE(учреждения!$A$10)</f>
        <v>МХШ</v>
      </c>
      <c r="E890" s="118" t="s">
        <v>958</v>
      </c>
      <c r="F890" s="27">
        <v>211</v>
      </c>
      <c r="G890" s="27">
        <v>111</v>
      </c>
      <c r="H890" s="83" t="s">
        <v>539</v>
      </c>
    </row>
    <row r="891" spans="2:8">
      <c r="D891" s="26" t="str">
        <f>CONCATENATE(учреждения!$A$10)</f>
        <v>МХШ</v>
      </c>
      <c r="E891" s="118" t="s">
        <v>958</v>
      </c>
      <c r="F891" s="27">
        <v>266</v>
      </c>
      <c r="G891" s="27">
        <v>111</v>
      </c>
      <c r="H891" s="83" t="s">
        <v>539</v>
      </c>
    </row>
    <row r="892" spans="2:8">
      <c r="D892" s="26" t="str">
        <f>CONCATENATE(учреждения!$A$10)</f>
        <v>МХШ</v>
      </c>
      <c r="E892" s="118" t="s">
        <v>959</v>
      </c>
      <c r="F892" s="27">
        <v>212</v>
      </c>
      <c r="G892" s="27">
        <v>112</v>
      </c>
      <c r="H892" s="83" t="s">
        <v>539</v>
      </c>
    </row>
    <row r="893" spans="2:8">
      <c r="D893" s="26" t="str">
        <f>CONCATENATE(учреждения!$A$10)</f>
        <v>МХШ</v>
      </c>
      <c r="E893" s="118" t="s">
        <v>959</v>
      </c>
      <c r="F893" s="27">
        <v>226</v>
      </c>
      <c r="G893" s="27">
        <v>112</v>
      </c>
      <c r="H893" s="83" t="s">
        <v>539</v>
      </c>
    </row>
    <row r="894" spans="2:8">
      <c r="D894" s="26" t="str">
        <f>CONCATENATE(учреждения!$A$10)</f>
        <v>МХШ</v>
      </c>
      <c r="E894" s="118" t="s">
        <v>959</v>
      </c>
      <c r="F894" s="27">
        <v>266</v>
      </c>
      <c r="G894" s="27">
        <v>112</v>
      </c>
      <c r="H894" s="83" t="s">
        <v>539</v>
      </c>
    </row>
    <row r="895" spans="2:8">
      <c r="D895" s="26" t="str">
        <f>CONCATENATE(учреждения!$A$10)</f>
        <v>МХШ</v>
      </c>
      <c r="E895" s="118" t="s">
        <v>960</v>
      </c>
      <c r="F895" s="27">
        <v>213</v>
      </c>
      <c r="G895" s="27">
        <v>119</v>
      </c>
      <c r="H895" s="83" t="s">
        <v>539</v>
      </c>
    </row>
    <row r="896" spans="2:8">
      <c r="D896" s="26" t="str">
        <f>CONCATENATE(учреждения!$A$10)</f>
        <v>МХШ</v>
      </c>
      <c r="E896" s="118" t="s">
        <v>961</v>
      </c>
      <c r="F896" s="27">
        <v>221</v>
      </c>
      <c r="G896" s="27">
        <v>244</v>
      </c>
      <c r="H896" s="83" t="s">
        <v>539</v>
      </c>
    </row>
    <row r="897" spans="4:8">
      <c r="D897" s="26" t="str">
        <f>CONCATENATE(учреждения!$A$10)</f>
        <v>МХШ</v>
      </c>
      <c r="E897" s="118" t="s">
        <v>961</v>
      </c>
      <c r="F897" s="27">
        <v>222</v>
      </c>
      <c r="G897" s="27">
        <v>244</v>
      </c>
      <c r="H897" s="83" t="s">
        <v>539</v>
      </c>
    </row>
    <row r="898" spans="4:8">
      <c r="D898" s="26" t="str">
        <f>CONCATENATE(учреждения!$A$10)</f>
        <v>МХШ</v>
      </c>
      <c r="E898" s="118" t="s">
        <v>962</v>
      </c>
      <c r="F898" s="27">
        <v>2231</v>
      </c>
      <c r="G898" s="27">
        <v>244</v>
      </c>
      <c r="H898" s="83" t="s">
        <v>539</v>
      </c>
    </row>
    <row r="899" spans="4:8">
      <c r="D899" s="26" t="str">
        <f>CONCATENATE(учреждения!$A$10)</f>
        <v>МХШ</v>
      </c>
      <c r="E899" s="118" t="s">
        <v>963</v>
      </c>
      <c r="F899" s="27">
        <v>2232</v>
      </c>
      <c r="G899" s="27">
        <v>244</v>
      </c>
      <c r="H899" s="83" t="s">
        <v>539</v>
      </c>
    </row>
    <row r="900" spans="4:8">
      <c r="D900" s="26" t="str">
        <f>CONCATENATE(учреждения!$A$10)</f>
        <v>МХШ</v>
      </c>
      <c r="E900" s="118" t="s">
        <v>964</v>
      </c>
      <c r="F900" s="27">
        <v>2233</v>
      </c>
      <c r="G900" s="27">
        <v>244</v>
      </c>
      <c r="H900" s="83" t="s">
        <v>539</v>
      </c>
    </row>
    <row r="901" spans="4:8">
      <c r="D901" s="26" t="str">
        <f>CONCATENATE(учреждения!$A$10)</f>
        <v>МХШ</v>
      </c>
      <c r="E901" s="118" t="s">
        <v>961</v>
      </c>
      <c r="F901" s="27">
        <v>225</v>
      </c>
      <c r="G901" s="27">
        <v>244</v>
      </c>
      <c r="H901" s="83" t="s">
        <v>539</v>
      </c>
    </row>
    <row r="902" spans="4:8">
      <c r="D902" s="26" t="str">
        <f>CONCATENATE(учреждения!$A$10)</f>
        <v>МХШ</v>
      </c>
      <c r="E902" s="118" t="s">
        <v>961</v>
      </c>
      <c r="F902" s="27">
        <v>226</v>
      </c>
      <c r="G902" s="27">
        <v>244</v>
      </c>
      <c r="H902" s="83" t="s">
        <v>539</v>
      </c>
    </row>
    <row r="903" spans="4:8">
      <c r="D903" s="26" t="str">
        <f>CONCATENATE(учреждения!$A$10)</f>
        <v>МХШ</v>
      </c>
      <c r="E903" s="118" t="s">
        <v>961</v>
      </c>
      <c r="F903" s="27">
        <v>290</v>
      </c>
      <c r="G903" s="27">
        <v>244</v>
      </c>
      <c r="H903" s="83" t="s">
        <v>539</v>
      </c>
    </row>
    <row r="904" spans="4:8">
      <c r="D904" s="26" t="str">
        <f>CONCATENATE(учреждения!$A$10)</f>
        <v>МХШ</v>
      </c>
      <c r="E904" s="118" t="s">
        <v>961</v>
      </c>
      <c r="F904" s="27">
        <v>310</v>
      </c>
      <c r="G904" s="27">
        <v>244</v>
      </c>
      <c r="H904" s="83" t="s">
        <v>539</v>
      </c>
    </row>
    <row r="905" spans="4:8">
      <c r="D905" s="26" t="str">
        <f>CONCATENATE(учреждения!$A$10)</f>
        <v>МХШ</v>
      </c>
      <c r="E905" s="118" t="s">
        <v>961</v>
      </c>
      <c r="F905" s="27">
        <v>341</v>
      </c>
      <c r="G905" s="27">
        <v>244</v>
      </c>
      <c r="H905" s="83" t="s">
        <v>539</v>
      </c>
    </row>
    <row r="906" spans="4:8">
      <c r="D906" s="26" t="str">
        <f>CONCATENATE(учреждения!$A$10)</f>
        <v>МХШ</v>
      </c>
      <c r="E906" s="118" t="s">
        <v>961</v>
      </c>
      <c r="F906" s="27">
        <v>344</v>
      </c>
      <c r="G906" s="27">
        <v>244</v>
      </c>
      <c r="H906" s="83" t="s">
        <v>539</v>
      </c>
    </row>
    <row r="907" spans="4:8">
      <c r="D907" s="26" t="str">
        <f>CONCATENATE(учреждения!$A$10)</f>
        <v>МХШ</v>
      </c>
      <c r="E907" s="118" t="s">
        <v>961</v>
      </c>
      <c r="F907" s="27">
        <v>345</v>
      </c>
      <c r="G907" s="27">
        <v>244</v>
      </c>
      <c r="H907" s="83" t="s">
        <v>539</v>
      </c>
    </row>
    <row r="908" spans="4:8">
      <c r="D908" s="26" t="str">
        <f>CONCATENATE(учреждения!$A$10)</f>
        <v>МХШ</v>
      </c>
      <c r="E908" s="118" t="s">
        <v>961</v>
      </c>
      <c r="F908" s="27">
        <v>346</v>
      </c>
      <c r="G908" s="27">
        <v>244</v>
      </c>
      <c r="H908" s="83" t="s">
        <v>539</v>
      </c>
    </row>
    <row r="909" spans="4:8">
      <c r="D909" s="26" t="str">
        <f>CONCATENATE(учреждения!$A$10)</f>
        <v>МХШ</v>
      </c>
      <c r="E909" s="118" t="s">
        <v>961</v>
      </c>
      <c r="F909" s="27">
        <v>349</v>
      </c>
      <c r="G909" s="27">
        <v>244</v>
      </c>
      <c r="H909" s="83" t="s">
        <v>539</v>
      </c>
    </row>
    <row r="910" spans="4:8">
      <c r="D910" s="26" t="str">
        <f>CONCATENATE(учреждения!$A$10)</f>
        <v>МХШ</v>
      </c>
      <c r="E910" s="118" t="s">
        <v>961</v>
      </c>
      <c r="F910" s="27">
        <v>353</v>
      </c>
      <c r="G910" s="27">
        <v>244</v>
      </c>
      <c r="H910" s="83" t="s">
        <v>539</v>
      </c>
    </row>
    <row r="911" spans="4:8">
      <c r="D911" s="26" t="str">
        <f>CONCATENATE(учреждения!$A$10)</f>
        <v>МХШ</v>
      </c>
      <c r="E911" s="118" t="s">
        <v>965</v>
      </c>
      <c r="F911" s="27">
        <v>291</v>
      </c>
      <c r="G911" s="27">
        <v>851</v>
      </c>
      <c r="H911" s="83" t="s">
        <v>539</v>
      </c>
    </row>
    <row r="912" spans="4:8">
      <c r="D912" s="26" t="str">
        <f>CONCATENATE(учреждения!$A$10)</f>
        <v>МХШ</v>
      </c>
      <c r="E912" s="118" t="s">
        <v>966</v>
      </c>
      <c r="F912" s="27">
        <v>290</v>
      </c>
      <c r="G912" s="27">
        <v>852</v>
      </c>
      <c r="H912" s="83" t="s">
        <v>539</v>
      </c>
    </row>
    <row r="913" spans="2:8">
      <c r="D913" s="26" t="str">
        <f>CONCATENATE(учреждения!$A$10)</f>
        <v>МХШ</v>
      </c>
      <c r="E913" s="118" t="s">
        <v>967</v>
      </c>
      <c r="F913" s="27">
        <v>291</v>
      </c>
      <c r="G913" s="27">
        <v>853</v>
      </c>
      <c r="H913" s="83" t="s">
        <v>539</v>
      </c>
    </row>
    <row r="914" spans="2:8">
      <c r="D914" s="26" t="str">
        <f>CONCATENATE(учреждения!$A$10)</f>
        <v>МХШ</v>
      </c>
      <c r="E914" s="118" t="s">
        <v>967</v>
      </c>
      <c r="F914" s="27">
        <v>293</v>
      </c>
      <c r="G914" s="27">
        <v>853</v>
      </c>
      <c r="H914" s="83" t="s">
        <v>539</v>
      </c>
    </row>
    <row r="915" spans="2:8">
      <c r="D915" s="26" t="str">
        <f>CONCATENATE(учреждения!$A$10)</f>
        <v>МХШ</v>
      </c>
      <c r="E915" s="118" t="s">
        <v>968</v>
      </c>
      <c r="F915" s="27">
        <v>510</v>
      </c>
      <c r="G915" s="27">
        <v>510</v>
      </c>
      <c r="H915" s="83" t="s">
        <v>539</v>
      </c>
    </row>
    <row r="916" spans="2:8">
      <c r="D916" s="26" t="str">
        <f>CONCATENATE(учреждения!$A$10)</f>
        <v>МХШ</v>
      </c>
      <c r="E916" s="118" t="s">
        <v>969</v>
      </c>
      <c r="F916" s="27">
        <v>131</v>
      </c>
      <c r="G916" s="27">
        <v>130</v>
      </c>
      <c r="H916" s="83" t="s">
        <v>539</v>
      </c>
    </row>
    <row r="917" spans="2:8">
      <c r="D917" s="26" t="str">
        <f>CONCATENATE(учреждения!$A$10)</f>
        <v>МХШ</v>
      </c>
      <c r="E917" s="118" t="s">
        <v>970</v>
      </c>
      <c r="F917" s="27">
        <v>211</v>
      </c>
      <c r="G917" s="27">
        <v>111</v>
      </c>
      <c r="H917" s="83" t="s">
        <v>539</v>
      </c>
    </row>
    <row r="918" spans="2:8">
      <c r="D918" s="26" t="str">
        <f>CONCATENATE(учреждения!$A$10)</f>
        <v>МХШ</v>
      </c>
      <c r="E918" s="118" t="s">
        <v>971</v>
      </c>
      <c r="F918" s="27">
        <v>213</v>
      </c>
      <c r="G918" s="27">
        <v>119</v>
      </c>
      <c r="H918" s="83" t="s">
        <v>539</v>
      </c>
    </row>
    <row r="919" spans="2:8">
      <c r="D919" s="26" t="str">
        <f>CONCATENATE(учреждения!$A$10)</f>
        <v>МХШ</v>
      </c>
      <c r="E919" s="118" t="s">
        <v>972</v>
      </c>
      <c r="F919" s="27">
        <v>131</v>
      </c>
      <c r="G919" s="27">
        <v>130</v>
      </c>
      <c r="H919" s="83" t="s">
        <v>539</v>
      </c>
    </row>
    <row r="920" spans="2:8">
      <c r="D920" s="26" t="str">
        <f>CONCATENATE(учреждения!$A$10)</f>
        <v>МХШ</v>
      </c>
      <c r="E920" s="118" t="s">
        <v>973</v>
      </c>
      <c r="F920" s="27">
        <v>211</v>
      </c>
      <c r="G920" s="27">
        <v>111</v>
      </c>
      <c r="H920" s="83" t="s">
        <v>539</v>
      </c>
    </row>
    <row r="921" spans="2:8">
      <c r="D921" s="26" t="str">
        <f>CONCATENATE(учреждения!$A$10)</f>
        <v>МХШ</v>
      </c>
      <c r="E921" s="118" t="s">
        <v>974</v>
      </c>
      <c r="F921" s="27">
        <v>213</v>
      </c>
      <c r="G921" s="27">
        <v>119</v>
      </c>
      <c r="H921" s="83" t="s">
        <v>539</v>
      </c>
    </row>
    <row r="922" spans="2:8">
      <c r="B922" s="26" t="s">
        <v>280</v>
      </c>
      <c r="D922" s="26" t="str">
        <f>CONCATENATE(учреждения!$A$11)</f>
        <v>ЦБС</v>
      </c>
      <c r="E922" s="118" t="s">
        <v>857</v>
      </c>
      <c r="F922" s="27">
        <v>510</v>
      </c>
      <c r="G922" s="27">
        <v>510</v>
      </c>
      <c r="H922" s="83" t="s">
        <v>543</v>
      </c>
    </row>
    <row r="923" spans="2:8">
      <c r="D923" s="26" t="str">
        <f>CONCATENATE(учреждения!$A$11)</f>
        <v>ЦБС</v>
      </c>
      <c r="E923" s="118" t="s">
        <v>858</v>
      </c>
      <c r="F923" s="27">
        <v>131</v>
      </c>
      <c r="G923" s="27">
        <v>130</v>
      </c>
      <c r="H923" s="83" t="s">
        <v>543</v>
      </c>
    </row>
    <row r="924" spans="2:8">
      <c r="D924" s="26" t="str">
        <f>CONCATENATE(учреждения!$A$11)</f>
        <v>ЦБС</v>
      </c>
      <c r="E924" s="118" t="s">
        <v>859</v>
      </c>
      <c r="F924" s="27">
        <v>211</v>
      </c>
      <c r="G924" s="27">
        <v>111</v>
      </c>
      <c r="H924" s="83" t="s">
        <v>543</v>
      </c>
    </row>
    <row r="925" spans="2:8">
      <c r="D925" s="26" t="str">
        <f>CONCATENATE(учреждения!$A$11)</f>
        <v>ЦБС</v>
      </c>
      <c r="E925" s="118" t="s">
        <v>859</v>
      </c>
      <c r="F925" s="27">
        <v>266</v>
      </c>
      <c r="G925" s="27">
        <v>111</v>
      </c>
      <c r="H925" s="83" t="s">
        <v>543</v>
      </c>
    </row>
    <row r="926" spans="2:8">
      <c r="D926" s="26" t="str">
        <f>CONCATENATE(учреждения!$A$11)</f>
        <v>ЦБС</v>
      </c>
      <c r="E926" s="118" t="s">
        <v>860</v>
      </c>
      <c r="F926" s="27">
        <v>212</v>
      </c>
      <c r="G926" s="27">
        <v>112</v>
      </c>
      <c r="H926" s="83" t="s">
        <v>543</v>
      </c>
    </row>
    <row r="927" spans="2:8">
      <c r="D927" s="26" t="str">
        <f>CONCATENATE(учреждения!$A$11)</f>
        <v>ЦБС</v>
      </c>
      <c r="E927" s="118" t="s">
        <v>860</v>
      </c>
      <c r="F927" s="27">
        <v>226</v>
      </c>
      <c r="G927" s="27">
        <v>112</v>
      </c>
      <c r="H927" s="83" t="s">
        <v>543</v>
      </c>
    </row>
    <row r="928" spans="2:8">
      <c r="D928" s="26" t="str">
        <f>CONCATENATE(учреждения!$A$11)</f>
        <v>ЦБС</v>
      </c>
      <c r="E928" s="118" t="s">
        <v>860</v>
      </c>
      <c r="F928" s="27">
        <v>266</v>
      </c>
      <c r="G928" s="27">
        <v>112</v>
      </c>
      <c r="H928" s="83" t="s">
        <v>543</v>
      </c>
    </row>
    <row r="929" spans="4:8">
      <c r="D929" s="26" t="str">
        <f>CONCATENATE(учреждения!$A$11)</f>
        <v>ЦБС</v>
      </c>
      <c r="E929" s="118" t="s">
        <v>861</v>
      </c>
      <c r="F929" s="27">
        <v>213</v>
      </c>
      <c r="G929" s="27">
        <v>119</v>
      </c>
      <c r="H929" s="83" t="s">
        <v>543</v>
      </c>
    </row>
    <row r="930" spans="4:8">
      <c r="D930" s="26" t="str">
        <f>CONCATENATE(учреждения!$A$11)</f>
        <v>ЦБС</v>
      </c>
      <c r="E930" s="118" t="s">
        <v>862</v>
      </c>
      <c r="F930" s="27">
        <v>221</v>
      </c>
      <c r="G930" s="27">
        <v>244</v>
      </c>
      <c r="H930" s="83" t="s">
        <v>543</v>
      </c>
    </row>
    <row r="931" spans="4:8">
      <c r="D931" s="26" t="str">
        <f>CONCATENATE(учреждения!$A$11)</f>
        <v>ЦБС</v>
      </c>
      <c r="E931" s="118" t="s">
        <v>862</v>
      </c>
      <c r="F931" s="27">
        <v>222</v>
      </c>
      <c r="G931" s="27">
        <v>244</v>
      </c>
      <c r="H931" s="83" t="s">
        <v>543</v>
      </c>
    </row>
    <row r="932" spans="4:8">
      <c r="D932" s="26" t="str">
        <f>CONCATENATE(учреждения!$A$11)</f>
        <v>ЦБС</v>
      </c>
      <c r="E932" s="118" t="s">
        <v>865</v>
      </c>
      <c r="F932" s="27">
        <v>2231</v>
      </c>
      <c r="G932" s="27">
        <v>244</v>
      </c>
      <c r="H932" s="83" t="s">
        <v>543</v>
      </c>
    </row>
    <row r="933" spans="4:8">
      <c r="D933" s="26" t="str">
        <f>CONCATENATE(учреждения!$A$11)</f>
        <v>ЦБС</v>
      </c>
      <c r="E933" s="118" t="s">
        <v>864</v>
      </c>
      <c r="F933" s="27">
        <v>2232</v>
      </c>
      <c r="G933" s="27">
        <v>244</v>
      </c>
      <c r="H933" s="83" t="s">
        <v>543</v>
      </c>
    </row>
    <row r="934" spans="4:8">
      <c r="D934" s="26" t="str">
        <f>CONCATENATE(учреждения!$A$11)</f>
        <v>ЦБС</v>
      </c>
      <c r="E934" s="118" t="s">
        <v>863</v>
      </c>
      <c r="F934" s="27">
        <v>2233</v>
      </c>
      <c r="G934" s="27">
        <v>244</v>
      </c>
      <c r="H934" s="83" t="s">
        <v>543</v>
      </c>
    </row>
    <row r="935" spans="4:8">
      <c r="D935" s="26" t="str">
        <f>CONCATENATE(учреждения!$A$11)</f>
        <v>ЦБС</v>
      </c>
      <c r="E935" s="118" t="s">
        <v>862</v>
      </c>
      <c r="F935" s="27">
        <v>225</v>
      </c>
      <c r="G935" s="27">
        <v>244</v>
      </c>
      <c r="H935" s="83" t="s">
        <v>543</v>
      </c>
    </row>
    <row r="936" spans="4:8">
      <c r="D936" s="26" t="str">
        <f>CONCATENATE(учреждения!$A$11)</f>
        <v>ЦБС</v>
      </c>
      <c r="E936" s="118" t="s">
        <v>862</v>
      </c>
      <c r="F936" s="27">
        <v>226</v>
      </c>
      <c r="G936" s="27">
        <v>244</v>
      </c>
      <c r="H936" s="83" t="s">
        <v>543</v>
      </c>
    </row>
    <row r="937" spans="4:8">
      <c r="D937" s="26" t="str">
        <f>CONCATENATE(учреждения!$A$11)</f>
        <v>ЦБС</v>
      </c>
      <c r="E937" s="118" t="s">
        <v>862</v>
      </c>
      <c r="F937" s="27">
        <v>296</v>
      </c>
      <c r="G937" s="27">
        <v>244</v>
      </c>
      <c r="H937" s="83" t="s">
        <v>543</v>
      </c>
    </row>
    <row r="938" spans="4:8">
      <c r="D938" s="26" t="str">
        <f>CONCATENATE(учреждения!$A$11)</f>
        <v>ЦБС</v>
      </c>
      <c r="E938" s="118" t="s">
        <v>862</v>
      </c>
      <c r="F938" s="27">
        <v>310</v>
      </c>
      <c r="G938" s="27">
        <v>244</v>
      </c>
      <c r="H938" s="83" t="s">
        <v>543</v>
      </c>
    </row>
    <row r="939" spans="4:8">
      <c r="D939" s="26" t="str">
        <f>CONCATENATE(учреждения!$A$11)</f>
        <v>ЦБС</v>
      </c>
      <c r="E939" s="118" t="s">
        <v>862</v>
      </c>
      <c r="F939" s="27">
        <v>346</v>
      </c>
      <c r="G939" s="27">
        <v>244</v>
      </c>
      <c r="H939" s="83" t="s">
        <v>543</v>
      </c>
    </row>
    <row r="940" spans="4:8">
      <c r="D940" s="26" t="str">
        <f>CONCATENATE(учреждения!$A$11)</f>
        <v>ЦБС</v>
      </c>
      <c r="E940" s="118" t="s">
        <v>862</v>
      </c>
      <c r="F940" s="27">
        <v>349</v>
      </c>
      <c r="G940" s="27">
        <v>244</v>
      </c>
      <c r="H940" s="83" t="s">
        <v>543</v>
      </c>
    </row>
    <row r="941" spans="4:8">
      <c r="D941" s="26" t="str">
        <f>CONCATENATE(учреждения!$A$11)</f>
        <v>ЦБС</v>
      </c>
      <c r="E941" s="118" t="s">
        <v>862</v>
      </c>
      <c r="F941" s="27">
        <v>352</v>
      </c>
      <c r="G941" s="27">
        <v>244</v>
      </c>
      <c r="H941" s="83" t="s">
        <v>543</v>
      </c>
    </row>
    <row r="942" spans="4:8">
      <c r="D942" s="26" t="str">
        <f>CONCATENATE(учреждения!$A$11)</f>
        <v>ЦБС</v>
      </c>
      <c r="E942" s="118" t="s">
        <v>862</v>
      </c>
      <c r="F942" s="27">
        <v>353</v>
      </c>
      <c r="G942" s="27">
        <v>244</v>
      </c>
      <c r="H942" s="83" t="s">
        <v>543</v>
      </c>
    </row>
    <row r="943" spans="4:8">
      <c r="D943" s="26" t="str">
        <f>CONCATENATE(учреждения!$A$11)</f>
        <v>ЦБС</v>
      </c>
      <c r="E943" s="118" t="s">
        <v>866</v>
      </c>
      <c r="F943" s="27">
        <v>296</v>
      </c>
      <c r="G943" s="27">
        <v>831</v>
      </c>
      <c r="H943" s="83" t="s">
        <v>543</v>
      </c>
    </row>
    <row r="944" spans="4:8">
      <c r="D944" s="26" t="str">
        <f>CONCATENATE(учреждения!$A$11)</f>
        <v>ЦБС</v>
      </c>
      <c r="E944" s="118" t="s">
        <v>867</v>
      </c>
      <c r="F944" s="27">
        <v>291</v>
      </c>
      <c r="G944" s="27">
        <v>851</v>
      </c>
      <c r="H944" s="83" t="s">
        <v>543</v>
      </c>
    </row>
    <row r="945" spans="2:8">
      <c r="D945" s="26" t="str">
        <f>CONCATENATE(учреждения!$A$11)</f>
        <v>ЦБС</v>
      </c>
      <c r="E945" s="118" t="s">
        <v>868</v>
      </c>
      <c r="F945" s="27">
        <v>291</v>
      </c>
      <c r="G945" s="27">
        <v>852</v>
      </c>
      <c r="H945" s="83" t="s">
        <v>543</v>
      </c>
    </row>
    <row r="946" spans="2:8">
      <c r="D946" s="26" t="str">
        <f>CONCATENATE(учреждения!$A$11)</f>
        <v>ЦБС</v>
      </c>
      <c r="E946" s="118" t="s">
        <v>869</v>
      </c>
      <c r="F946" s="27">
        <v>291</v>
      </c>
      <c r="G946" s="27">
        <v>853</v>
      </c>
      <c r="H946" s="83" t="s">
        <v>543</v>
      </c>
    </row>
    <row r="947" spans="2:8">
      <c r="D947" s="26" t="str">
        <f>CONCATENATE(учреждения!$A$11)</f>
        <v>ЦБС</v>
      </c>
      <c r="E947" s="118" t="s">
        <v>869</v>
      </c>
      <c r="F947" s="27">
        <v>292</v>
      </c>
      <c r="G947" s="27">
        <v>853</v>
      </c>
      <c r="H947" s="83" t="s">
        <v>543</v>
      </c>
    </row>
    <row r="948" spans="2:8">
      <c r="D948" s="26" t="str">
        <f>CONCATENATE(учреждения!$A$11)</f>
        <v>ЦБС</v>
      </c>
      <c r="E948" s="118" t="s">
        <v>845</v>
      </c>
      <c r="F948" s="27">
        <v>131</v>
      </c>
      <c r="G948" s="27">
        <v>130</v>
      </c>
      <c r="H948" s="83" t="s">
        <v>543</v>
      </c>
    </row>
    <row r="949" spans="2:8">
      <c r="D949" s="26" t="str">
        <f>CONCATENATE(учреждения!$A$11)</f>
        <v>ЦБС</v>
      </c>
      <c r="E949" s="118" t="s">
        <v>846</v>
      </c>
      <c r="F949" s="27">
        <v>211</v>
      </c>
      <c r="G949" s="27">
        <v>111</v>
      </c>
      <c r="H949" s="83" t="s">
        <v>543</v>
      </c>
    </row>
    <row r="950" spans="2:8">
      <c r="D950" s="26" t="str">
        <f>CONCATENATE(учреждения!$A$11)</f>
        <v>ЦБС</v>
      </c>
      <c r="E950" s="118" t="s">
        <v>847</v>
      </c>
      <c r="F950" s="27">
        <v>213</v>
      </c>
      <c r="G950" s="27">
        <v>119</v>
      </c>
      <c r="H950" s="83" t="s">
        <v>543</v>
      </c>
    </row>
    <row r="951" spans="2:8">
      <c r="D951" s="26" t="str">
        <f>CONCATENATE(учреждения!$A$11)</f>
        <v>ЦБС</v>
      </c>
      <c r="E951" s="118" t="s">
        <v>870</v>
      </c>
      <c r="F951" s="27">
        <v>510</v>
      </c>
      <c r="G951" s="27">
        <v>510</v>
      </c>
      <c r="H951" s="83" t="s">
        <v>543</v>
      </c>
    </row>
    <row r="952" spans="2:8">
      <c r="D952" s="26" t="str">
        <f>CONCATENATE(учреждения!$A$11)</f>
        <v>ЦБС</v>
      </c>
      <c r="E952" s="118" t="s">
        <v>871</v>
      </c>
      <c r="F952" s="27">
        <v>131</v>
      </c>
      <c r="G952" s="27">
        <v>130</v>
      </c>
      <c r="H952" s="83" t="s">
        <v>543</v>
      </c>
    </row>
    <row r="953" spans="2:8">
      <c r="D953" s="26" t="str">
        <f>CONCATENATE(учреждения!$A$11)</f>
        <v>ЦБС</v>
      </c>
      <c r="E953" s="118" t="s">
        <v>872</v>
      </c>
      <c r="F953" s="27">
        <v>211</v>
      </c>
      <c r="G953" s="27">
        <v>111</v>
      </c>
      <c r="H953" s="83" t="s">
        <v>543</v>
      </c>
    </row>
    <row r="954" spans="2:8">
      <c r="D954" s="26" t="str">
        <f>CONCATENATE(учреждения!$A$11)</f>
        <v>ЦБС</v>
      </c>
      <c r="E954" s="118" t="s">
        <v>873</v>
      </c>
      <c r="F954" s="27">
        <v>213</v>
      </c>
      <c r="G954" s="27">
        <v>119</v>
      </c>
      <c r="H954" s="83" t="s">
        <v>543</v>
      </c>
    </row>
    <row r="955" spans="2:8">
      <c r="B955" s="26" t="s">
        <v>281</v>
      </c>
      <c r="D955" s="26" t="str">
        <f>CONCATENATE(учреждения!$A$12)</f>
        <v>музей</v>
      </c>
      <c r="E955" s="118" t="s">
        <v>939</v>
      </c>
      <c r="F955" s="27">
        <v>510</v>
      </c>
      <c r="G955" s="27">
        <v>510</v>
      </c>
      <c r="H955" s="83" t="s">
        <v>543</v>
      </c>
    </row>
    <row r="956" spans="2:8">
      <c r="D956" s="26" t="str">
        <f>CONCATENATE(учреждения!$A$12)</f>
        <v>музей</v>
      </c>
      <c r="E956" s="118" t="s">
        <v>940</v>
      </c>
      <c r="F956" s="27">
        <v>131</v>
      </c>
      <c r="G956" s="27">
        <v>130</v>
      </c>
      <c r="H956" s="83" t="s">
        <v>543</v>
      </c>
    </row>
    <row r="957" spans="2:8">
      <c r="D957" s="26" t="str">
        <f>CONCATENATE(учреждения!$A$12)</f>
        <v>музей</v>
      </c>
      <c r="E957" s="118" t="s">
        <v>941</v>
      </c>
      <c r="F957" s="27">
        <v>211</v>
      </c>
      <c r="G957" s="27">
        <v>111</v>
      </c>
      <c r="H957" s="83" t="s">
        <v>543</v>
      </c>
    </row>
    <row r="958" spans="2:8">
      <c r="D958" s="26" t="str">
        <f>CONCATENATE(учреждения!$A$12)</f>
        <v>музей</v>
      </c>
      <c r="E958" s="118" t="s">
        <v>941</v>
      </c>
      <c r="F958" s="27">
        <v>266</v>
      </c>
      <c r="G958" s="27">
        <v>111</v>
      </c>
      <c r="H958" s="83" t="s">
        <v>543</v>
      </c>
    </row>
    <row r="959" spans="2:8">
      <c r="D959" s="26" t="str">
        <f>CONCATENATE(учреждения!$A$12)</f>
        <v>музей</v>
      </c>
      <c r="E959" s="118" t="s">
        <v>942</v>
      </c>
      <c r="F959" s="27">
        <v>212</v>
      </c>
      <c r="G959" s="27">
        <v>112</v>
      </c>
      <c r="H959" s="83" t="s">
        <v>543</v>
      </c>
    </row>
    <row r="960" spans="2:8">
      <c r="D960" s="26" t="str">
        <f>CONCATENATE(учреждения!$A$12)</f>
        <v>музей</v>
      </c>
      <c r="E960" s="118" t="s">
        <v>942</v>
      </c>
      <c r="F960" s="27">
        <v>226</v>
      </c>
      <c r="G960" s="27">
        <v>112</v>
      </c>
      <c r="H960" s="83" t="s">
        <v>543</v>
      </c>
    </row>
    <row r="961" spans="4:8">
      <c r="D961" s="26" t="str">
        <f>CONCATENATE(учреждения!$A$12)</f>
        <v>музей</v>
      </c>
      <c r="E961" s="118" t="s">
        <v>942</v>
      </c>
      <c r="F961" s="27">
        <v>266</v>
      </c>
      <c r="G961" s="27">
        <v>112</v>
      </c>
      <c r="H961" s="83" t="s">
        <v>543</v>
      </c>
    </row>
    <row r="962" spans="4:8">
      <c r="D962" s="26" t="str">
        <f>CONCATENATE(учреждения!$A$12)</f>
        <v>музей</v>
      </c>
      <c r="E962" s="118" t="s">
        <v>943</v>
      </c>
      <c r="F962" s="27">
        <v>213</v>
      </c>
      <c r="G962" s="27">
        <v>119</v>
      </c>
      <c r="H962" s="83" t="s">
        <v>543</v>
      </c>
    </row>
    <row r="963" spans="4:8">
      <c r="D963" s="26" t="str">
        <f>CONCATENATE(учреждения!$A$12)</f>
        <v>музей</v>
      </c>
      <c r="E963" s="118" t="s">
        <v>944</v>
      </c>
      <c r="F963" s="27">
        <v>221</v>
      </c>
      <c r="G963" s="27">
        <v>244</v>
      </c>
      <c r="H963" s="83" t="s">
        <v>543</v>
      </c>
    </row>
    <row r="964" spans="4:8">
      <c r="D964" s="26" t="str">
        <f>CONCATENATE(учреждения!$A$12)</f>
        <v>музей</v>
      </c>
      <c r="E964" s="118" t="s">
        <v>944</v>
      </c>
      <c r="F964" s="27">
        <v>222</v>
      </c>
      <c r="G964" s="27">
        <v>244</v>
      </c>
      <c r="H964" s="83" t="s">
        <v>543</v>
      </c>
    </row>
    <row r="965" spans="4:8">
      <c r="D965" s="26" t="str">
        <f>CONCATENATE(учреждения!$A$12)</f>
        <v>музей</v>
      </c>
      <c r="E965" s="118" t="s">
        <v>947</v>
      </c>
      <c r="F965" s="27">
        <v>2231</v>
      </c>
      <c r="G965" s="27">
        <v>244</v>
      </c>
      <c r="H965" s="83" t="s">
        <v>543</v>
      </c>
    </row>
    <row r="966" spans="4:8">
      <c r="D966" s="26" t="str">
        <f>CONCATENATE(учреждения!$A$12)</f>
        <v>музей</v>
      </c>
      <c r="E966" s="118" t="s">
        <v>946</v>
      </c>
      <c r="F966" s="27">
        <v>2232</v>
      </c>
      <c r="G966" s="27">
        <v>244</v>
      </c>
      <c r="H966" s="83" t="s">
        <v>543</v>
      </c>
    </row>
    <row r="967" spans="4:8">
      <c r="D967" s="26" t="str">
        <f>CONCATENATE(учреждения!$A$12)</f>
        <v>музей</v>
      </c>
      <c r="E967" s="118" t="s">
        <v>945</v>
      </c>
      <c r="F967" s="27">
        <v>2233</v>
      </c>
      <c r="G967" s="27">
        <v>244</v>
      </c>
      <c r="H967" s="83" t="s">
        <v>543</v>
      </c>
    </row>
    <row r="968" spans="4:8">
      <c r="D968" s="26" t="str">
        <f>CONCATENATE(учреждения!$A$12)</f>
        <v>музей</v>
      </c>
      <c r="E968" s="118" t="s">
        <v>944</v>
      </c>
      <c r="F968" s="27">
        <v>225</v>
      </c>
      <c r="G968" s="27">
        <v>244</v>
      </c>
      <c r="H968" s="83" t="s">
        <v>543</v>
      </c>
    </row>
    <row r="969" spans="4:8">
      <c r="D969" s="26" t="str">
        <f>CONCATENATE(учреждения!$A$12)</f>
        <v>музей</v>
      </c>
      <c r="E969" s="118" t="s">
        <v>944</v>
      </c>
      <c r="F969" s="27">
        <v>226</v>
      </c>
      <c r="G969" s="27">
        <v>244</v>
      </c>
      <c r="H969" s="83" t="s">
        <v>543</v>
      </c>
    </row>
    <row r="970" spans="4:8">
      <c r="D970" s="26" t="str">
        <f>CONCATENATE(учреждения!$A$12)</f>
        <v>музей</v>
      </c>
      <c r="E970" s="118" t="s">
        <v>944</v>
      </c>
      <c r="F970" s="27">
        <v>290</v>
      </c>
      <c r="G970" s="27">
        <v>244</v>
      </c>
      <c r="H970" s="83" t="s">
        <v>543</v>
      </c>
    </row>
    <row r="971" spans="4:8">
      <c r="D971" s="26" t="str">
        <f>CONCATENATE(учреждения!$A$12)</f>
        <v>музей</v>
      </c>
      <c r="E971" s="118" t="s">
        <v>944</v>
      </c>
      <c r="F971" s="27">
        <v>310</v>
      </c>
      <c r="G971" s="27">
        <v>244</v>
      </c>
      <c r="H971" s="83" t="s">
        <v>543</v>
      </c>
    </row>
    <row r="972" spans="4:8">
      <c r="D972" s="26" t="str">
        <f>CONCATENATE(учреждения!$A$12)</f>
        <v>музей</v>
      </c>
      <c r="E972" s="118" t="s">
        <v>944</v>
      </c>
      <c r="F972" s="27">
        <v>344</v>
      </c>
      <c r="G972" s="27">
        <v>244</v>
      </c>
      <c r="H972" s="83" t="s">
        <v>543</v>
      </c>
    </row>
    <row r="973" spans="4:8">
      <c r="D973" s="26" t="str">
        <f>CONCATENATE(учреждения!$A$12)</f>
        <v>музей</v>
      </c>
      <c r="E973" s="118" t="s">
        <v>944</v>
      </c>
      <c r="F973" s="27">
        <v>346</v>
      </c>
      <c r="G973" s="27">
        <v>244</v>
      </c>
      <c r="H973" s="83" t="s">
        <v>543</v>
      </c>
    </row>
    <row r="974" spans="4:8">
      <c r="D974" s="26" t="str">
        <f>CONCATENATE(учреждения!$A$12)</f>
        <v>музей</v>
      </c>
      <c r="E974" s="118" t="s">
        <v>944</v>
      </c>
      <c r="F974" s="27">
        <v>349</v>
      </c>
      <c r="G974" s="27">
        <v>244</v>
      </c>
      <c r="H974" s="83" t="s">
        <v>543</v>
      </c>
    </row>
    <row r="975" spans="4:8">
      <c r="D975" s="26" t="str">
        <f>CONCATENATE(учреждения!$A$12)</f>
        <v>музей</v>
      </c>
      <c r="E975" s="118" t="s">
        <v>944</v>
      </c>
      <c r="F975" s="27">
        <v>353</v>
      </c>
      <c r="G975" s="27">
        <v>244</v>
      </c>
      <c r="H975" s="83" t="s">
        <v>543</v>
      </c>
    </row>
    <row r="976" spans="4:8">
      <c r="D976" s="26" t="str">
        <f>CONCATENATE(учреждения!$A$12)</f>
        <v>музей</v>
      </c>
      <c r="E976" s="118" t="s">
        <v>948</v>
      </c>
      <c r="F976" s="27">
        <v>291</v>
      </c>
      <c r="G976" s="27">
        <v>851</v>
      </c>
      <c r="H976" s="83" t="s">
        <v>543</v>
      </c>
    </row>
    <row r="977" spans="2:8">
      <c r="D977" s="26" t="str">
        <f>CONCATENATE(учреждения!$A$12)</f>
        <v>музей</v>
      </c>
      <c r="E977" s="118" t="s">
        <v>949</v>
      </c>
      <c r="F977" s="27">
        <v>290</v>
      </c>
      <c r="G977" s="27">
        <v>852</v>
      </c>
      <c r="H977" s="83" t="s">
        <v>543</v>
      </c>
    </row>
    <row r="978" spans="2:8">
      <c r="D978" s="26" t="str">
        <f>CONCATENATE(учреждения!$A$12)</f>
        <v>музей</v>
      </c>
      <c r="E978" s="118" t="s">
        <v>950</v>
      </c>
      <c r="F978" s="27">
        <v>291</v>
      </c>
      <c r="G978" s="27">
        <v>853</v>
      </c>
      <c r="H978" s="83" t="s">
        <v>543</v>
      </c>
    </row>
    <row r="979" spans="2:8">
      <c r="D979" s="26" t="str">
        <f>CONCATENATE(учреждения!$A$12)</f>
        <v>музей</v>
      </c>
      <c r="E979" s="118" t="s">
        <v>950</v>
      </c>
      <c r="F979" s="27">
        <v>292</v>
      </c>
      <c r="G979" s="27">
        <v>853</v>
      </c>
      <c r="H979" s="83" t="s">
        <v>543</v>
      </c>
    </row>
    <row r="980" spans="2:8">
      <c r="D980" s="26" t="str">
        <f>CONCATENATE(учреждения!$A$12)</f>
        <v>музей</v>
      </c>
      <c r="E980" s="118" t="s">
        <v>950</v>
      </c>
      <c r="F980" s="27">
        <v>293</v>
      </c>
      <c r="G980" s="27">
        <v>853</v>
      </c>
      <c r="H980" s="83" t="s">
        <v>543</v>
      </c>
    </row>
    <row r="981" spans="2:8">
      <c r="D981" s="26" t="str">
        <f>CONCATENATE(учреждения!$A$12)</f>
        <v>музей</v>
      </c>
      <c r="E981" s="118" t="s">
        <v>951</v>
      </c>
      <c r="F981" s="27">
        <v>510</v>
      </c>
      <c r="G981" s="27">
        <v>510</v>
      </c>
      <c r="H981" s="83" t="s">
        <v>543</v>
      </c>
    </row>
    <row r="982" spans="2:8">
      <c r="D982" s="26" t="str">
        <f>CONCATENATE(учреждения!$A$12)</f>
        <v>музей</v>
      </c>
      <c r="E982" s="118" t="s">
        <v>952</v>
      </c>
      <c r="F982" s="27">
        <v>131</v>
      </c>
      <c r="G982" s="27">
        <v>130</v>
      </c>
      <c r="H982" s="83" t="s">
        <v>543</v>
      </c>
    </row>
    <row r="983" spans="2:8">
      <c r="D983" s="26" t="str">
        <f>CONCATENATE(учреждения!$A$12)</f>
        <v>музей</v>
      </c>
      <c r="E983" s="118" t="s">
        <v>953</v>
      </c>
      <c r="F983" s="27">
        <v>211</v>
      </c>
      <c r="G983" s="27">
        <v>111</v>
      </c>
      <c r="H983" s="83" t="s">
        <v>543</v>
      </c>
    </row>
    <row r="984" spans="2:8">
      <c r="D984" s="26" t="str">
        <f>CONCATENATE(учреждения!$A$12)</f>
        <v>музей</v>
      </c>
      <c r="E984" s="118" t="s">
        <v>954</v>
      </c>
      <c r="F984" s="27">
        <v>213</v>
      </c>
      <c r="G984" s="27">
        <v>119</v>
      </c>
      <c r="H984" s="83" t="s">
        <v>543</v>
      </c>
    </row>
    <row r="985" spans="2:8">
      <c r="B985" s="26" t="s">
        <v>282</v>
      </c>
      <c r="D985" s="26" t="str">
        <f>CONCATENATE(учреждения!$A$14)</f>
        <v>культура</v>
      </c>
      <c r="E985" s="118" t="s">
        <v>874</v>
      </c>
      <c r="F985" s="27">
        <v>510</v>
      </c>
      <c r="G985" s="27">
        <v>510</v>
      </c>
      <c r="H985" s="83" t="s">
        <v>543</v>
      </c>
    </row>
    <row r="986" spans="2:8">
      <c r="D986" s="26" t="str">
        <f>CONCATENATE(учреждения!$A$14)</f>
        <v>культура</v>
      </c>
      <c r="E986" s="118" t="s">
        <v>875</v>
      </c>
      <c r="F986" s="27">
        <v>131</v>
      </c>
      <c r="G986" s="27">
        <v>130</v>
      </c>
      <c r="H986" s="83" t="s">
        <v>543</v>
      </c>
    </row>
    <row r="987" spans="2:8">
      <c r="D987" s="26" t="str">
        <f>CONCATENATE(учреждения!$A$14)</f>
        <v>культура</v>
      </c>
      <c r="E987" s="118" t="s">
        <v>876</v>
      </c>
      <c r="F987" s="27">
        <v>211</v>
      </c>
      <c r="G987" s="27">
        <v>111</v>
      </c>
      <c r="H987" s="83" t="s">
        <v>543</v>
      </c>
    </row>
    <row r="988" spans="2:8">
      <c r="D988" s="26" t="str">
        <f>CONCATENATE(учреждения!$A$14)</f>
        <v>культура</v>
      </c>
      <c r="E988" s="118" t="s">
        <v>876</v>
      </c>
      <c r="F988" s="27">
        <v>266</v>
      </c>
      <c r="G988" s="27">
        <v>111</v>
      </c>
      <c r="H988" s="83" t="s">
        <v>543</v>
      </c>
    </row>
    <row r="989" spans="2:8">
      <c r="D989" s="26" t="str">
        <f>CONCATENATE(учреждения!$A$14)</f>
        <v>культура</v>
      </c>
      <c r="E989" s="118" t="s">
        <v>877</v>
      </c>
      <c r="F989" s="27">
        <v>212</v>
      </c>
      <c r="G989" s="27">
        <v>112</v>
      </c>
      <c r="H989" s="83" t="s">
        <v>543</v>
      </c>
    </row>
    <row r="990" spans="2:8">
      <c r="D990" s="26" t="str">
        <f>CONCATENATE(учреждения!$A$14)</f>
        <v>культура</v>
      </c>
      <c r="E990" s="118" t="s">
        <v>877</v>
      </c>
      <c r="F990" s="27">
        <v>226</v>
      </c>
      <c r="G990" s="27">
        <v>112</v>
      </c>
      <c r="H990" s="83" t="s">
        <v>543</v>
      </c>
    </row>
    <row r="991" spans="2:8">
      <c r="D991" s="26" t="str">
        <f>CONCATENATE(учреждения!$A$14)</f>
        <v>культура</v>
      </c>
      <c r="E991" s="118" t="s">
        <v>877</v>
      </c>
      <c r="F991" s="27">
        <v>266</v>
      </c>
      <c r="G991" s="27">
        <v>112</v>
      </c>
      <c r="H991" s="83" t="s">
        <v>543</v>
      </c>
    </row>
    <row r="992" spans="2:8">
      <c r="D992" s="26" t="str">
        <f>CONCATENATE(учреждения!$A$14)</f>
        <v>культура</v>
      </c>
      <c r="E992" s="118" t="s">
        <v>878</v>
      </c>
      <c r="F992" s="27">
        <v>213</v>
      </c>
      <c r="G992" s="27">
        <v>119</v>
      </c>
      <c r="H992" s="83" t="s">
        <v>543</v>
      </c>
    </row>
    <row r="993" spans="4:8">
      <c r="D993" s="26" t="str">
        <f>CONCATENATE(учреждения!$A$14)</f>
        <v>культура</v>
      </c>
      <c r="E993" s="118" t="s">
        <v>879</v>
      </c>
      <c r="F993" s="27">
        <v>221</v>
      </c>
      <c r="G993" s="27">
        <v>244</v>
      </c>
      <c r="H993" s="83" t="s">
        <v>543</v>
      </c>
    </row>
    <row r="994" spans="4:8">
      <c r="D994" s="26" t="str">
        <f>CONCATENATE(учреждения!$A$14)</f>
        <v>культура</v>
      </c>
      <c r="E994" s="118" t="s">
        <v>879</v>
      </c>
      <c r="F994" s="27">
        <v>222</v>
      </c>
      <c r="G994" s="27">
        <v>244</v>
      </c>
      <c r="H994" s="83" t="s">
        <v>543</v>
      </c>
    </row>
    <row r="995" spans="4:8">
      <c r="D995" s="26" t="str">
        <f>CONCATENATE(учреждения!$A$14)</f>
        <v>культура</v>
      </c>
      <c r="E995" s="118" t="s">
        <v>882</v>
      </c>
      <c r="F995" s="27">
        <v>2231</v>
      </c>
      <c r="G995" s="27">
        <v>244</v>
      </c>
      <c r="H995" s="83" t="s">
        <v>543</v>
      </c>
    </row>
    <row r="996" spans="4:8">
      <c r="D996" s="26" t="str">
        <f>CONCATENATE(учреждения!$A$14)</f>
        <v>культура</v>
      </c>
      <c r="E996" s="118" t="s">
        <v>881</v>
      </c>
      <c r="F996" s="27">
        <v>2232</v>
      </c>
      <c r="G996" s="27">
        <v>244</v>
      </c>
      <c r="H996" s="83" t="s">
        <v>543</v>
      </c>
    </row>
    <row r="997" spans="4:8">
      <c r="D997" s="26" t="str">
        <f>CONCATENATE(учреждения!$A$14)</f>
        <v>культура</v>
      </c>
      <c r="E997" s="118" t="s">
        <v>880</v>
      </c>
      <c r="F997" s="27">
        <v>2233</v>
      </c>
      <c r="G997" s="27">
        <v>244</v>
      </c>
      <c r="H997" s="83" t="s">
        <v>543</v>
      </c>
    </row>
    <row r="998" spans="4:8">
      <c r="D998" s="26" t="str">
        <f>CONCATENATE(учреждения!$A$14)</f>
        <v>культура</v>
      </c>
      <c r="E998" s="118" t="s">
        <v>879</v>
      </c>
      <c r="F998" s="27">
        <v>225</v>
      </c>
      <c r="G998" s="27">
        <v>244</v>
      </c>
      <c r="H998" s="83" t="s">
        <v>543</v>
      </c>
    </row>
    <row r="999" spans="4:8">
      <c r="D999" s="26" t="str">
        <f>CONCATENATE(учреждения!$A$14)</f>
        <v>культура</v>
      </c>
      <c r="E999" s="118" t="s">
        <v>879</v>
      </c>
      <c r="F999" s="27">
        <v>226</v>
      </c>
      <c r="G999" s="27">
        <v>244</v>
      </c>
      <c r="H999" s="83" t="s">
        <v>543</v>
      </c>
    </row>
    <row r="1000" spans="4:8">
      <c r="D1000" s="26" t="str">
        <f>CONCATENATE(учреждения!$A$14)</f>
        <v>культура</v>
      </c>
      <c r="E1000" s="118" t="s">
        <v>879</v>
      </c>
      <c r="F1000" s="27">
        <v>296</v>
      </c>
      <c r="G1000" s="27">
        <v>244</v>
      </c>
      <c r="H1000" s="83" t="s">
        <v>543</v>
      </c>
    </row>
    <row r="1001" spans="4:8">
      <c r="D1001" s="26" t="str">
        <f>CONCATENATE(учреждения!$A$14)</f>
        <v>культура</v>
      </c>
      <c r="E1001" s="118" t="s">
        <v>879</v>
      </c>
      <c r="F1001" s="27">
        <v>310</v>
      </c>
      <c r="G1001" s="27">
        <v>244</v>
      </c>
      <c r="H1001" s="83" t="s">
        <v>543</v>
      </c>
    </row>
    <row r="1002" spans="4:8">
      <c r="D1002" s="26" t="str">
        <f>CONCATENATE(учреждения!$A$14)</f>
        <v>культура</v>
      </c>
      <c r="E1002" s="118" t="s">
        <v>879</v>
      </c>
      <c r="F1002" s="27">
        <v>341</v>
      </c>
      <c r="G1002" s="27">
        <v>244</v>
      </c>
      <c r="H1002" s="83" t="s">
        <v>543</v>
      </c>
    </row>
    <row r="1003" spans="4:8">
      <c r="D1003" s="26" t="str">
        <f>CONCATENATE(учреждения!$A$14)</f>
        <v>культура</v>
      </c>
      <c r="E1003" s="118" t="s">
        <v>879</v>
      </c>
      <c r="F1003" s="27">
        <v>343</v>
      </c>
      <c r="G1003" s="27">
        <v>244</v>
      </c>
      <c r="H1003" s="83" t="s">
        <v>543</v>
      </c>
    </row>
    <row r="1004" spans="4:8">
      <c r="D1004" s="26" t="str">
        <f>CONCATENATE(учреждения!$A$14)</f>
        <v>культура</v>
      </c>
      <c r="E1004" s="118" t="s">
        <v>879</v>
      </c>
      <c r="F1004" s="27">
        <v>344</v>
      </c>
      <c r="G1004" s="27">
        <v>244</v>
      </c>
      <c r="H1004" s="83" t="s">
        <v>543</v>
      </c>
    </row>
    <row r="1005" spans="4:8">
      <c r="D1005" s="26" t="str">
        <f>CONCATENATE(учреждения!$A$14)</f>
        <v>культура</v>
      </c>
      <c r="E1005" s="118" t="s">
        <v>879</v>
      </c>
      <c r="F1005" s="27">
        <v>345</v>
      </c>
      <c r="G1005" s="27">
        <v>244</v>
      </c>
      <c r="H1005" s="83" t="s">
        <v>543</v>
      </c>
    </row>
    <row r="1006" spans="4:8">
      <c r="D1006" s="26" t="str">
        <f>CONCATENATE(учреждения!$A$14)</f>
        <v>культура</v>
      </c>
      <c r="E1006" s="118" t="s">
        <v>879</v>
      </c>
      <c r="F1006" s="27">
        <v>346</v>
      </c>
      <c r="G1006" s="27">
        <v>244</v>
      </c>
      <c r="H1006" s="83" t="s">
        <v>543</v>
      </c>
    </row>
    <row r="1007" spans="4:8">
      <c r="D1007" s="26" t="str">
        <f>CONCATENATE(учреждения!$A$14)</f>
        <v>культура</v>
      </c>
      <c r="E1007" s="118" t="s">
        <v>879</v>
      </c>
      <c r="F1007" s="27">
        <v>349</v>
      </c>
      <c r="G1007" s="27">
        <v>244</v>
      </c>
      <c r="H1007" s="83" t="s">
        <v>543</v>
      </c>
    </row>
    <row r="1008" spans="4:8">
      <c r="D1008" s="26" t="str">
        <f>CONCATENATE(учреждения!$A$14)</f>
        <v>культура</v>
      </c>
      <c r="E1008" s="118" t="s">
        <v>879</v>
      </c>
      <c r="F1008" s="27">
        <v>353</v>
      </c>
      <c r="G1008" s="27">
        <v>244</v>
      </c>
      <c r="H1008" s="83" t="s">
        <v>543</v>
      </c>
    </row>
    <row r="1009" spans="2:8">
      <c r="D1009" s="26" t="str">
        <f>CONCATENATE(учреждения!$A$14)</f>
        <v>культура</v>
      </c>
      <c r="E1009" s="118" t="s">
        <v>937</v>
      </c>
      <c r="F1009" s="27">
        <v>296</v>
      </c>
      <c r="G1009" s="27">
        <v>831</v>
      </c>
      <c r="H1009" s="83" t="s">
        <v>543</v>
      </c>
    </row>
    <row r="1010" spans="2:8">
      <c r="D1010" s="26" t="str">
        <f>CONCATENATE(учреждения!$A$14)</f>
        <v>культура</v>
      </c>
      <c r="E1010" s="118" t="s">
        <v>883</v>
      </c>
      <c r="F1010" s="27">
        <v>291</v>
      </c>
      <c r="G1010" s="27">
        <v>851</v>
      </c>
      <c r="H1010" s="83" t="s">
        <v>543</v>
      </c>
    </row>
    <row r="1011" spans="2:8">
      <c r="D1011" s="26" t="str">
        <f>CONCATENATE(учреждения!$A$14)</f>
        <v>культура</v>
      </c>
      <c r="E1011" s="118" t="s">
        <v>884</v>
      </c>
      <c r="F1011" s="27">
        <v>291</v>
      </c>
      <c r="G1011" s="27">
        <v>852</v>
      </c>
      <c r="H1011" s="83" t="s">
        <v>543</v>
      </c>
    </row>
    <row r="1012" spans="2:8">
      <c r="D1012" s="26" t="str">
        <f>CONCATENATE(учреждения!$A$14)</f>
        <v>культура</v>
      </c>
      <c r="E1012" s="118" t="s">
        <v>885</v>
      </c>
      <c r="F1012" s="27">
        <v>291</v>
      </c>
      <c r="G1012" s="27">
        <v>853</v>
      </c>
      <c r="H1012" s="83" t="s">
        <v>543</v>
      </c>
    </row>
    <row r="1013" spans="2:8">
      <c r="D1013" s="26" t="str">
        <f>CONCATENATE(учреждения!$A$14)</f>
        <v>культура</v>
      </c>
      <c r="E1013" s="118" t="s">
        <v>885</v>
      </c>
      <c r="F1013" s="27">
        <v>292</v>
      </c>
      <c r="G1013" s="27">
        <v>853</v>
      </c>
      <c r="H1013" s="83" t="s">
        <v>543</v>
      </c>
    </row>
    <row r="1014" spans="2:8">
      <c r="D1014" s="26" t="str">
        <f>CONCATENATE(учреждения!$A$14)</f>
        <v>культура</v>
      </c>
      <c r="E1014" s="118" t="s">
        <v>848</v>
      </c>
      <c r="F1014" s="27">
        <v>131</v>
      </c>
      <c r="G1014" s="27">
        <v>130</v>
      </c>
      <c r="H1014" s="83" t="s">
        <v>543</v>
      </c>
    </row>
    <row r="1015" spans="2:8">
      <c r="D1015" s="26" t="str">
        <f>CONCATENATE(учреждения!$A$14)</f>
        <v>культура</v>
      </c>
      <c r="E1015" s="118" t="s">
        <v>849</v>
      </c>
      <c r="F1015" s="27">
        <v>211</v>
      </c>
      <c r="G1015" s="27">
        <v>111</v>
      </c>
      <c r="H1015" s="83" t="s">
        <v>543</v>
      </c>
    </row>
    <row r="1016" spans="2:8">
      <c r="D1016" s="26" t="str">
        <f>CONCATENATE(учреждения!$A$14)</f>
        <v>культура</v>
      </c>
      <c r="E1016" s="118" t="s">
        <v>850</v>
      </c>
      <c r="F1016" s="27">
        <v>213</v>
      </c>
      <c r="G1016" s="27">
        <v>119</v>
      </c>
      <c r="H1016" s="83" t="s">
        <v>543</v>
      </c>
    </row>
    <row r="1017" spans="2:8">
      <c r="D1017" s="26" t="str">
        <f>CONCATENATE(учреждения!$A$14)</f>
        <v>культура</v>
      </c>
      <c r="E1017" s="118" t="s">
        <v>886</v>
      </c>
      <c r="F1017" s="27">
        <v>510</v>
      </c>
      <c r="G1017" s="27">
        <v>510</v>
      </c>
      <c r="H1017" s="83" t="s">
        <v>543</v>
      </c>
    </row>
    <row r="1018" spans="2:8">
      <c r="D1018" s="26" t="str">
        <f>CONCATENATE(учреждения!$A$14)</f>
        <v>культура</v>
      </c>
      <c r="E1018" s="118" t="s">
        <v>887</v>
      </c>
      <c r="F1018" s="27">
        <v>131</v>
      </c>
      <c r="G1018" s="27">
        <v>130</v>
      </c>
      <c r="H1018" s="83" t="s">
        <v>543</v>
      </c>
    </row>
    <row r="1019" spans="2:8">
      <c r="D1019" s="26" t="str">
        <f>CONCATENATE(учреждения!$A$14)</f>
        <v>культура</v>
      </c>
      <c r="E1019" s="118" t="s">
        <v>888</v>
      </c>
      <c r="F1019" s="27">
        <v>211</v>
      </c>
      <c r="G1019" s="27">
        <v>111</v>
      </c>
      <c r="H1019" s="83" t="s">
        <v>543</v>
      </c>
    </row>
    <row r="1020" spans="2:8">
      <c r="D1020" s="26" t="str">
        <f>CONCATENATE(учреждения!$A$14)</f>
        <v>культура</v>
      </c>
      <c r="E1020" s="118" t="s">
        <v>889</v>
      </c>
      <c r="F1020" s="27">
        <v>213</v>
      </c>
      <c r="G1020" s="27">
        <v>119</v>
      </c>
      <c r="H1020" s="83" t="s">
        <v>543</v>
      </c>
    </row>
    <row r="1021" spans="2:8">
      <c r="B1021" s="26" t="s">
        <v>283</v>
      </c>
      <c r="D1021" s="26" t="str">
        <f>CONCATENATE(учреждения!$A$15)</f>
        <v>спорт</v>
      </c>
      <c r="E1021" s="118" t="s">
        <v>747</v>
      </c>
      <c r="F1021" s="27">
        <v>510</v>
      </c>
      <c r="G1021" s="27">
        <v>510</v>
      </c>
      <c r="H1021" s="83" t="s">
        <v>544</v>
      </c>
    </row>
    <row r="1022" spans="2:8">
      <c r="D1022" s="26" t="str">
        <f>CONCATENATE(учреждения!$A$15)</f>
        <v>спорт</v>
      </c>
      <c r="E1022" s="118" t="s">
        <v>748</v>
      </c>
      <c r="F1022" s="27">
        <v>131</v>
      </c>
      <c r="G1022" s="27">
        <v>130</v>
      </c>
      <c r="H1022" s="83" t="s">
        <v>544</v>
      </c>
    </row>
    <row r="1023" spans="2:8">
      <c r="D1023" s="26" t="str">
        <f>CONCATENATE(учреждения!$A$15)</f>
        <v>спорт</v>
      </c>
      <c r="E1023" s="118" t="s">
        <v>749</v>
      </c>
      <c r="F1023" s="27">
        <v>211</v>
      </c>
      <c r="G1023" s="27">
        <v>111</v>
      </c>
      <c r="H1023" s="83" t="s">
        <v>544</v>
      </c>
    </row>
    <row r="1024" spans="2:8">
      <c r="D1024" s="26" t="str">
        <f>CONCATENATE(учреждения!$A$15)</f>
        <v>спорт</v>
      </c>
      <c r="E1024" s="118" t="s">
        <v>749</v>
      </c>
      <c r="F1024" s="27">
        <v>266</v>
      </c>
      <c r="G1024" s="27">
        <v>111</v>
      </c>
      <c r="H1024" s="83" t="s">
        <v>544</v>
      </c>
    </row>
    <row r="1025" spans="4:8">
      <c r="D1025" s="26" t="str">
        <f>CONCATENATE(учреждения!$A$15)</f>
        <v>спорт</v>
      </c>
      <c r="E1025" s="118" t="s">
        <v>750</v>
      </c>
      <c r="F1025" s="27">
        <v>212</v>
      </c>
      <c r="G1025" s="27">
        <v>112</v>
      </c>
      <c r="H1025" s="83" t="s">
        <v>544</v>
      </c>
    </row>
    <row r="1026" spans="4:8">
      <c r="D1026" s="26" t="str">
        <f>CONCATENATE(учреждения!$A$15)</f>
        <v>спорт</v>
      </c>
      <c r="E1026" s="118" t="s">
        <v>750</v>
      </c>
      <c r="F1026" s="27">
        <v>226</v>
      </c>
      <c r="G1026" s="27">
        <v>112</v>
      </c>
      <c r="H1026" s="83" t="s">
        <v>544</v>
      </c>
    </row>
    <row r="1027" spans="4:8">
      <c r="D1027" s="26" t="str">
        <f>CONCATENATE(учреждения!$A$15)</f>
        <v>спорт</v>
      </c>
      <c r="E1027" s="118" t="s">
        <v>750</v>
      </c>
      <c r="F1027" s="27">
        <v>266</v>
      </c>
      <c r="G1027" s="27">
        <v>112</v>
      </c>
      <c r="H1027" s="83" t="s">
        <v>544</v>
      </c>
    </row>
    <row r="1028" spans="4:8">
      <c r="D1028" s="26" t="str">
        <f>CONCATENATE(учреждения!$A$15)</f>
        <v>спорт</v>
      </c>
      <c r="E1028" s="118" t="s">
        <v>751</v>
      </c>
      <c r="F1028" s="27">
        <v>226</v>
      </c>
      <c r="G1028" s="27">
        <v>113</v>
      </c>
      <c r="H1028" s="83" t="s">
        <v>544</v>
      </c>
    </row>
    <row r="1029" spans="4:8">
      <c r="D1029" s="26" t="str">
        <f>CONCATENATE(учреждения!$A$15)</f>
        <v>спорт</v>
      </c>
      <c r="E1029" s="118" t="s">
        <v>752</v>
      </c>
      <c r="F1029" s="27">
        <v>213</v>
      </c>
      <c r="G1029" s="27">
        <v>119</v>
      </c>
      <c r="H1029" s="83" t="s">
        <v>544</v>
      </c>
    </row>
    <row r="1030" spans="4:8">
      <c r="D1030" s="26" t="str">
        <f>CONCATENATE(учреждения!$A$15)</f>
        <v>спорт</v>
      </c>
      <c r="E1030" s="118" t="s">
        <v>753</v>
      </c>
      <c r="F1030" s="27">
        <v>221</v>
      </c>
      <c r="G1030" s="27">
        <v>244</v>
      </c>
      <c r="H1030" s="83" t="s">
        <v>544</v>
      </c>
    </row>
    <row r="1031" spans="4:8">
      <c r="D1031" s="26" t="str">
        <f>CONCATENATE(учреждения!$A$15)</f>
        <v>спорт</v>
      </c>
      <c r="E1031" s="118" t="s">
        <v>753</v>
      </c>
      <c r="F1031" s="27">
        <v>222</v>
      </c>
      <c r="G1031" s="27">
        <v>244</v>
      </c>
      <c r="H1031" s="83" t="s">
        <v>544</v>
      </c>
    </row>
    <row r="1032" spans="4:8">
      <c r="D1032" s="26" t="str">
        <f>CONCATENATE(учреждения!$A$15)</f>
        <v>спорт</v>
      </c>
      <c r="E1032" s="118" t="s">
        <v>753</v>
      </c>
      <c r="F1032" s="27">
        <v>225</v>
      </c>
      <c r="G1032" s="27">
        <v>244</v>
      </c>
      <c r="H1032" s="83" t="s">
        <v>544</v>
      </c>
    </row>
    <row r="1033" spans="4:8">
      <c r="D1033" s="26" t="str">
        <f>CONCATENATE(учреждения!$A$15)</f>
        <v>спорт</v>
      </c>
      <c r="E1033" s="118" t="s">
        <v>753</v>
      </c>
      <c r="F1033" s="27">
        <v>226</v>
      </c>
      <c r="G1033" s="27">
        <v>244</v>
      </c>
      <c r="H1033" s="83" t="s">
        <v>544</v>
      </c>
    </row>
    <row r="1034" spans="4:8">
      <c r="D1034" s="26" t="str">
        <f>CONCATENATE(учреждения!$A$15)</f>
        <v>спорт</v>
      </c>
      <c r="E1034" s="118" t="s">
        <v>753</v>
      </c>
      <c r="F1034" s="27">
        <v>227</v>
      </c>
      <c r="G1034" s="27">
        <v>244</v>
      </c>
      <c r="H1034" s="83" t="s">
        <v>544</v>
      </c>
    </row>
    <row r="1035" spans="4:8">
      <c r="D1035" s="26" t="str">
        <f>CONCATENATE(учреждения!$A$15)</f>
        <v>спорт</v>
      </c>
      <c r="E1035" s="118" t="s">
        <v>753</v>
      </c>
      <c r="F1035" s="27">
        <v>310</v>
      </c>
      <c r="G1035" s="27">
        <v>244</v>
      </c>
      <c r="H1035" s="83" t="s">
        <v>544</v>
      </c>
    </row>
    <row r="1036" spans="4:8">
      <c r="D1036" s="26" t="str">
        <f>CONCATENATE(учреждения!$A$15)</f>
        <v>спорт</v>
      </c>
      <c r="E1036" s="118" t="s">
        <v>756</v>
      </c>
      <c r="F1036" s="27">
        <v>2231</v>
      </c>
      <c r="G1036" s="27">
        <v>244</v>
      </c>
      <c r="H1036" s="83" t="s">
        <v>544</v>
      </c>
    </row>
    <row r="1037" spans="4:8">
      <c r="D1037" s="26" t="str">
        <f>CONCATENATE(учреждения!$A$15)</f>
        <v>спорт</v>
      </c>
      <c r="E1037" s="118" t="s">
        <v>755</v>
      </c>
      <c r="F1037" s="27">
        <v>2232</v>
      </c>
      <c r="G1037" s="27">
        <v>244</v>
      </c>
      <c r="H1037" s="83" t="s">
        <v>544</v>
      </c>
    </row>
    <row r="1038" spans="4:8">
      <c r="D1038" s="26" t="str">
        <f>CONCATENATE(учреждения!$A$15)</f>
        <v>спорт</v>
      </c>
      <c r="E1038" s="118" t="s">
        <v>754</v>
      </c>
      <c r="F1038" s="27">
        <v>2233</v>
      </c>
      <c r="G1038" s="27">
        <v>244</v>
      </c>
      <c r="H1038" s="83" t="s">
        <v>544</v>
      </c>
    </row>
    <row r="1039" spans="4:8">
      <c r="D1039" s="26" t="str">
        <f>CONCATENATE(учреждения!$A$15)</f>
        <v>спорт</v>
      </c>
      <c r="E1039" s="118" t="s">
        <v>753</v>
      </c>
      <c r="F1039" s="27">
        <v>341</v>
      </c>
      <c r="G1039" s="27">
        <v>244</v>
      </c>
      <c r="H1039" s="83" t="s">
        <v>544</v>
      </c>
    </row>
    <row r="1040" spans="4:8">
      <c r="D1040" s="26" t="str">
        <f>CONCATENATE(учреждения!$A$15)</f>
        <v>спорт</v>
      </c>
      <c r="E1040" s="118" t="s">
        <v>753</v>
      </c>
      <c r="F1040" s="27">
        <v>343</v>
      </c>
      <c r="G1040" s="27">
        <v>244</v>
      </c>
      <c r="H1040" s="83" t="s">
        <v>544</v>
      </c>
    </row>
    <row r="1041" spans="2:8">
      <c r="D1041" s="26" t="str">
        <f>CONCATENATE(учреждения!$A$15)</f>
        <v>спорт</v>
      </c>
      <c r="E1041" s="118" t="s">
        <v>753</v>
      </c>
      <c r="F1041" s="27">
        <v>344</v>
      </c>
      <c r="G1041" s="27">
        <v>244</v>
      </c>
      <c r="H1041" s="83" t="s">
        <v>544</v>
      </c>
    </row>
    <row r="1042" spans="2:8">
      <c r="D1042" s="26" t="str">
        <f>CONCATENATE(учреждения!$A$15)</f>
        <v>спорт</v>
      </c>
      <c r="E1042" s="118" t="s">
        <v>753</v>
      </c>
      <c r="F1042" s="27">
        <v>345</v>
      </c>
      <c r="G1042" s="27">
        <v>244</v>
      </c>
      <c r="H1042" s="83" t="s">
        <v>544</v>
      </c>
    </row>
    <row r="1043" spans="2:8">
      <c r="D1043" s="26" t="str">
        <f>CONCATENATE(учреждения!$A$15)</f>
        <v>спорт</v>
      </c>
      <c r="E1043" s="118" t="s">
        <v>753</v>
      </c>
      <c r="F1043" s="27">
        <v>346</v>
      </c>
      <c r="G1043" s="27">
        <v>244</v>
      </c>
      <c r="H1043" s="83" t="s">
        <v>544</v>
      </c>
    </row>
    <row r="1044" spans="2:8">
      <c r="D1044" s="26" t="str">
        <f>CONCATENATE(учреждения!$A$15)</f>
        <v>спорт</v>
      </c>
      <c r="E1044" s="118" t="s">
        <v>753</v>
      </c>
      <c r="F1044" s="27">
        <v>349</v>
      </c>
      <c r="G1044" s="27">
        <v>244</v>
      </c>
      <c r="H1044" s="83" t="s">
        <v>544</v>
      </c>
    </row>
    <row r="1045" spans="2:8">
      <c r="D1045" s="26" t="str">
        <f>CONCATENATE(учреждения!$A$15)</f>
        <v>спорт</v>
      </c>
      <c r="E1045" s="118" t="s">
        <v>753</v>
      </c>
      <c r="F1045" s="27">
        <v>353</v>
      </c>
      <c r="G1045" s="27">
        <v>244</v>
      </c>
      <c r="H1045" s="27">
        <v>1102</v>
      </c>
    </row>
    <row r="1046" spans="2:8">
      <c r="D1046" s="26" t="str">
        <f>CONCATENATE(учреждения!$A$15)</f>
        <v>спорт</v>
      </c>
      <c r="E1046" s="118" t="s">
        <v>757</v>
      </c>
      <c r="F1046" s="27">
        <v>291</v>
      </c>
      <c r="G1046" s="27">
        <v>851</v>
      </c>
      <c r="H1046" s="83" t="s">
        <v>544</v>
      </c>
    </row>
    <row r="1047" spans="2:8">
      <c r="D1047" s="26" t="str">
        <f>CONCATENATE(учреждения!$A$15)</f>
        <v>спорт</v>
      </c>
      <c r="E1047" s="118" t="s">
        <v>758</v>
      </c>
      <c r="F1047" s="27">
        <v>290</v>
      </c>
      <c r="G1047" s="27">
        <v>852</v>
      </c>
      <c r="H1047" s="83" t="s">
        <v>544</v>
      </c>
    </row>
    <row r="1048" spans="2:8">
      <c r="D1048" s="26" t="str">
        <f>CONCATENATE(учреждения!$A$15)</f>
        <v>спорт</v>
      </c>
      <c r="E1048" s="118" t="s">
        <v>759</v>
      </c>
      <c r="F1048" s="27">
        <v>291</v>
      </c>
      <c r="G1048" s="27">
        <v>853</v>
      </c>
      <c r="H1048" s="83" t="s">
        <v>544</v>
      </c>
    </row>
    <row r="1049" spans="2:8">
      <c r="D1049" s="26" t="str">
        <f>CONCATENATE(учреждения!$A$15)</f>
        <v>спорт</v>
      </c>
      <c r="E1049" s="118" t="s">
        <v>807</v>
      </c>
      <c r="F1049" s="27">
        <v>510</v>
      </c>
      <c r="G1049" s="27">
        <v>510</v>
      </c>
      <c r="H1049" s="83" t="s">
        <v>544</v>
      </c>
    </row>
    <row r="1050" spans="2:8">
      <c r="D1050" s="26" t="str">
        <f>CONCATENATE(учреждения!$A$15)</f>
        <v>спорт</v>
      </c>
      <c r="E1050" s="118" t="s">
        <v>808</v>
      </c>
      <c r="F1050" s="27">
        <v>131</v>
      </c>
      <c r="G1050" s="27">
        <v>130</v>
      </c>
      <c r="H1050" s="83" t="s">
        <v>544</v>
      </c>
    </row>
    <row r="1051" spans="2:8">
      <c r="D1051" s="26" t="str">
        <f>CONCATENATE(учреждения!$A$15)</f>
        <v>спорт</v>
      </c>
      <c r="E1051" s="118" t="s">
        <v>809</v>
      </c>
      <c r="F1051" s="27">
        <v>211</v>
      </c>
      <c r="G1051" s="27">
        <v>111</v>
      </c>
      <c r="H1051" s="83" t="s">
        <v>544</v>
      </c>
    </row>
    <row r="1052" spans="2:8">
      <c r="D1052" s="26" t="str">
        <f>CONCATENATE(учреждения!$A$15)</f>
        <v>спорт</v>
      </c>
      <c r="E1052" s="118" t="s">
        <v>810</v>
      </c>
      <c r="F1052" s="27">
        <v>213</v>
      </c>
      <c r="G1052" s="27">
        <v>119</v>
      </c>
      <c r="H1052" s="83" t="s">
        <v>544</v>
      </c>
    </row>
    <row r="1053" spans="2:8">
      <c r="D1053" s="26" t="str">
        <f>CONCATENATE(учреждения!$A$15)</f>
        <v>спорт</v>
      </c>
      <c r="E1053" s="118" t="s">
        <v>804</v>
      </c>
      <c r="F1053" s="27">
        <v>131</v>
      </c>
      <c r="G1053" s="27">
        <v>130</v>
      </c>
      <c r="H1053" s="83" t="s">
        <v>544</v>
      </c>
    </row>
    <row r="1054" spans="2:8">
      <c r="D1054" s="26" t="str">
        <f>CONCATENATE(учреждения!$A$15)</f>
        <v>спорт</v>
      </c>
      <c r="E1054" s="118" t="s">
        <v>805</v>
      </c>
      <c r="F1054" s="27">
        <v>211</v>
      </c>
      <c r="G1054" s="27">
        <v>111</v>
      </c>
      <c r="H1054" s="83" t="s">
        <v>544</v>
      </c>
    </row>
    <row r="1055" spans="2:8">
      <c r="D1055" s="26" t="str">
        <f>CONCATENATE(учреждения!$A$15)</f>
        <v>спорт</v>
      </c>
      <c r="E1055" s="118" t="s">
        <v>806</v>
      </c>
      <c r="F1055" s="27">
        <v>213</v>
      </c>
      <c r="G1055" s="27">
        <v>119</v>
      </c>
      <c r="H1055" s="83" t="s">
        <v>544</v>
      </c>
    </row>
    <row r="1056" spans="2:8">
      <c r="B1056" s="26" t="s">
        <v>284</v>
      </c>
      <c r="D1056" s="26" t="str">
        <f>CONCATENATE(учреждения!$A$5)</f>
        <v>МФЦ</v>
      </c>
      <c r="E1056" s="118" t="s">
        <v>507</v>
      </c>
      <c r="F1056" s="27">
        <v>510</v>
      </c>
      <c r="G1056" s="27">
        <v>510</v>
      </c>
      <c r="H1056" s="83" t="s">
        <v>545</v>
      </c>
    </row>
    <row r="1057" spans="4:8">
      <c r="D1057" s="26" t="str">
        <f>CONCATENATE(учреждения!$A$5)</f>
        <v>МФЦ</v>
      </c>
      <c r="E1057" s="118" t="s">
        <v>508</v>
      </c>
      <c r="F1057" s="27">
        <v>131</v>
      </c>
      <c r="G1057" s="27">
        <v>130</v>
      </c>
      <c r="H1057" s="83" t="s">
        <v>545</v>
      </c>
    </row>
    <row r="1058" spans="4:8">
      <c r="D1058" s="26" t="str">
        <f>CONCATENATE(учреждения!$A$5)</f>
        <v>МФЦ</v>
      </c>
      <c r="E1058" s="118" t="s">
        <v>938</v>
      </c>
      <c r="F1058" s="27">
        <v>211</v>
      </c>
      <c r="G1058" s="27">
        <v>111</v>
      </c>
      <c r="H1058" s="83" t="s">
        <v>545</v>
      </c>
    </row>
    <row r="1059" spans="4:8">
      <c r="D1059" s="26" t="str">
        <f>CONCATENATE(учреждения!$A$5)</f>
        <v>МФЦ</v>
      </c>
      <c r="E1059" s="118" t="s">
        <v>938</v>
      </c>
      <c r="F1059" s="27">
        <v>266</v>
      </c>
      <c r="G1059" s="27">
        <v>111</v>
      </c>
      <c r="H1059" s="83" t="s">
        <v>545</v>
      </c>
    </row>
    <row r="1060" spans="4:8">
      <c r="D1060" s="26" t="str">
        <f>CONCATENATE(учреждения!$A$5)</f>
        <v>МФЦ</v>
      </c>
      <c r="E1060" s="118" t="s">
        <v>509</v>
      </c>
      <c r="F1060" s="27">
        <v>212</v>
      </c>
      <c r="G1060" s="27">
        <v>112</v>
      </c>
      <c r="H1060" s="83" t="s">
        <v>545</v>
      </c>
    </row>
    <row r="1061" spans="4:8">
      <c r="D1061" s="26" t="str">
        <f>CONCATENATE(учреждения!$A$5)</f>
        <v>МФЦ</v>
      </c>
      <c r="E1061" s="118" t="s">
        <v>509</v>
      </c>
      <c r="F1061" s="27">
        <v>226</v>
      </c>
      <c r="G1061" s="27">
        <v>112</v>
      </c>
      <c r="H1061" s="83" t="s">
        <v>545</v>
      </c>
    </row>
    <row r="1062" spans="4:8">
      <c r="D1062" s="26" t="str">
        <f>CONCATENATE(учреждения!$A$5)</f>
        <v>МФЦ</v>
      </c>
      <c r="E1062" s="118" t="s">
        <v>509</v>
      </c>
      <c r="F1062" s="27">
        <v>266</v>
      </c>
      <c r="G1062" s="27">
        <v>112</v>
      </c>
      <c r="H1062" s="83" t="s">
        <v>545</v>
      </c>
    </row>
    <row r="1063" spans="4:8">
      <c r="D1063" s="26" t="str">
        <f>CONCATENATE(учреждения!$A$5)</f>
        <v>МФЦ</v>
      </c>
      <c r="E1063" s="118" t="s">
        <v>510</v>
      </c>
      <c r="F1063" s="27">
        <v>213</v>
      </c>
      <c r="G1063" s="27">
        <v>119</v>
      </c>
      <c r="H1063" s="83" t="s">
        <v>545</v>
      </c>
    </row>
    <row r="1064" spans="4:8">
      <c r="D1064" s="26" t="str">
        <f>CONCATENATE(учреждения!$A$5)</f>
        <v>МФЦ</v>
      </c>
      <c r="E1064" s="118" t="s">
        <v>511</v>
      </c>
      <c r="F1064" s="27">
        <v>221</v>
      </c>
      <c r="G1064" s="27">
        <v>244</v>
      </c>
      <c r="H1064" s="83" t="s">
        <v>545</v>
      </c>
    </row>
    <row r="1065" spans="4:8">
      <c r="D1065" s="26" t="str">
        <f>CONCATENATE(учреждения!$A$5)</f>
        <v>МФЦ</v>
      </c>
      <c r="E1065" s="118" t="s">
        <v>511</v>
      </c>
      <c r="F1065" s="27">
        <v>222</v>
      </c>
      <c r="G1065" s="27">
        <v>244</v>
      </c>
      <c r="H1065" s="83" t="s">
        <v>545</v>
      </c>
    </row>
    <row r="1066" spans="4:8">
      <c r="D1066" s="26" t="str">
        <f>CONCATENATE(учреждения!$A$5)</f>
        <v>МФЦ</v>
      </c>
      <c r="E1066" s="118" t="s">
        <v>514</v>
      </c>
      <c r="F1066" s="27">
        <v>2231</v>
      </c>
      <c r="G1066" s="27">
        <v>244</v>
      </c>
      <c r="H1066" s="83" t="s">
        <v>545</v>
      </c>
    </row>
    <row r="1067" spans="4:8">
      <c r="D1067" s="26" t="str">
        <f>CONCATENATE(учреждения!$A$5)</f>
        <v>МФЦ</v>
      </c>
      <c r="E1067" s="118" t="s">
        <v>513</v>
      </c>
      <c r="F1067" s="27">
        <v>2232</v>
      </c>
      <c r="G1067" s="27">
        <v>244</v>
      </c>
      <c r="H1067" s="83" t="s">
        <v>545</v>
      </c>
    </row>
    <row r="1068" spans="4:8">
      <c r="D1068" s="26" t="str">
        <f>CONCATENATE(учреждения!$A$5)</f>
        <v>МФЦ</v>
      </c>
      <c r="E1068" s="118" t="s">
        <v>511</v>
      </c>
      <c r="F1068" s="27">
        <v>225</v>
      </c>
      <c r="G1068" s="27">
        <v>244</v>
      </c>
      <c r="H1068" s="83" t="s">
        <v>545</v>
      </c>
    </row>
    <row r="1069" spans="4:8">
      <c r="D1069" s="26" t="str">
        <f>CONCATENATE(учреждения!$A$5)</f>
        <v>МФЦ</v>
      </c>
      <c r="E1069" s="118" t="s">
        <v>511</v>
      </c>
      <c r="F1069" s="27">
        <v>226</v>
      </c>
      <c r="G1069" s="27">
        <v>244</v>
      </c>
      <c r="H1069" s="83" t="s">
        <v>545</v>
      </c>
    </row>
    <row r="1070" spans="4:8">
      <c r="D1070" s="26" t="str">
        <f>CONCATENATE(учреждения!$A$5)</f>
        <v>МФЦ</v>
      </c>
      <c r="E1070" s="118" t="s">
        <v>511</v>
      </c>
      <c r="F1070" s="27">
        <v>227</v>
      </c>
      <c r="G1070" s="27">
        <v>244</v>
      </c>
      <c r="H1070" s="83" t="s">
        <v>545</v>
      </c>
    </row>
    <row r="1071" spans="4:8">
      <c r="D1071" s="26" t="str">
        <f>CONCATENATE(учреждения!$A$5)</f>
        <v>МФЦ</v>
      </c>
      <c r="E1071" s="118" t="s">
        <v>511</v>
      </c>
      <c r="F1071" s="27">
        <v>290</v>
      </c>
      <c r="G1071" s="27">
        <v>244</v>
      </c>
      <c r="H1071" s="83" t="s">
        <v>545</v>
      </c>
    </row>
    <row r="1072" spans="4:8">
      <c r="D1072" s="26" t="str">
        <f>CONCATENATE(учреждения!$A$5)</f>
        <v>МФЦ</v>
      </c>
      <c r="E1072" s="118" t="s">
        <v>511</v>
      </c>
      <c r="F1072" s="27">
        <v>310</v>
      </c>
      <c r="G1072" s="27">
        <v>244</v>
      </c>
      <c r="H1072" s="83" t="s">
        <v>545</v>
      </c>
    </row>
    <row r="1073" spans="4:8">
      <c r="D1073" s="26" t="str">
        <f>CONCATENATE(учреждения!$A$5)</f>
        <v>МФЦ</v>
      </c>
      <c r="E1073" s="118" t="s">
        <v>512</v>
      </c>
      <c r="F1073" s="27">
        <v>2233</v>
      </c>
      <c r="G1073" s="27">
        <v>244</v>
      </c>
      <c r="H1073" s="83" t="s">
        <v>545</v>
      </c>
    </row>
    <row r="1074" spans="4:8">
      <c r="D1074" s="26" t="str">
        <f>CONCATENATE(учреждения!$A$5)</f>
        <v>МФЦ</v>
      </c>
      <c r="E1074" s="118" t="s">
        <v>511</v>
      </c>
      <c r="F1074" s="27">
        <v>343</v>
      </c>
      <c r="G1074" s="27">
        <v>244</v>
      </c>
      <c r="H1074" s="83" t="s">
        <v>545</v>
      </c>
    </row>
    <row r="1075" spans="4:8">
      <c r="D1075" s="26" t="str">
        <f>CONCATENATE(учреждения!$A$5)</f>
        <v>МФЦ</v>
      </c>
      <c r="E1075" s="118" t="s">
        <v>511</v>
      </c>
      <c r="F1075" s="27">
        <v>344</v>
      </c>
      <c r="G1075" s="27">
        <v>244</v>
      </c>
      <c r="H1075" s="83" t="s">
        <v>545</v>
      </c>
    </row>
    <row r="1076" spans="4:8">
      <c r="D1076" s="26" t="str">
        <f>CONCATENATE(учреждения!$A$5)</f>
        <v>МФЦ</v>
      </c>
      <c r="E1076" s="118" t="s">
        <v>511</v>
      </c>
      <c r="F1076" s="27">
        <v>345</v>
      </c>
      <c r="G1076" s="27">
        <v>244</v>
      </c>
      <c r="H1076" s="83" t="s">
        <v>545</v>
      </c>
    </row>
    <row r="1077" spans="4:8">
      <c r="D1077" s="26" t="str">
        <f>CONCATENATE(учреждения!$A$5)</f>
        <v>МФЦ</v>
      </c>
      <c r="E1077" s="118" t="s">
        <v>511</v>
      </c>
      <c r="F1077" s="27">
        <v>346</v>
      </c>
      <c r="G1077" s="27">
        <v>244</v>
      </c>
      <c r="H1077" s="83" t="s">
        <v>545</v>
      </c>
    </row>
    <row r="1078" spans="4:8">
      <c r="D1078" s="26" t="str">
        <f>CONCATENATE(учреждения!$A$5)</f>
        <v>МФЦ</v>
      </c>
      <c r="E1078" s="118" t="s">
        <v>511</v>
      </c>
      <c r="F1078" s="27">
        <v>349</v>
      </c>
      <c r="G1078" s="27">
        <v>244</v>
      </c>
      <c r="H1078" s="83" t="s">
        <v>545</v>
      </c>
    </row>
    <row r="1079" spans="4:8">
      <c r="D1079" s="26" t="str">
        <f>CONCATENATE(учреждения!$A$5)</f>
        <v>МФЦ</v>
      </c>
      <c r="E1079" s="118" t="s">
        <v>511</v>
      </c>
      <c r="F1079" s="27">
        <v>352</v>
      </c>
      <c r="G1079" s="27">
        <v>244</v>
      </c>
      <c r="H1079" s="83" t="s">
        <v>545</v>
      </c>
    </row>
    <row r="1080" spans="4:8">
      <c r="D1080" s="26" t="str">
        <f>CONCATENATE(учреждения!$A$5)</f>
        <v>МФЦ</v>
      </c>
      <c r="E1080" s="118" t="s">
        <v>511</v>
      </c>
      <c r="F1080" s="27">
        <v>353</v>
      </c>
      <c r="G1080" s="27">
        <v>244</v>
      </c>
      <c r="H1080" s="83" t="s">
        <v>545</v>
      </c>
    </row>
    <row r="1081" spans="4:8">
      <c r="D1081" s="26" t="str">
        <f>CONCATENATE(учреждения!$A$5)</f>
        <v>МФЦ</v>
      </c>
      <c r="E1081" s="118" t="s">
        <v>515</v>
      </c>
      <c r="F1081" s="27">
        <v>291</v>
      </c>
      <c r="G1081" s="27">
        <v>851</v>
      </c>
      <c r="H1081" s="83" t="s">
        <v>545</v>
      </c>
    </row>
    <row r="1082" spans="4:8">
      <c r="D1082" s="26" t="str">
        <f>CONCATENATE(учреждения!$A$5)</f>
        <v>МФЦ</v>
      </c>
      <c r="E1082" s="118" t="s">
        <v>516</v>
      </c>
      <c r="F1082" s="27">
        <v>291</v>
      </c>
      <c r="G1082" s="27">
        <v>852</v>
      </c>
      <c r="H1082" s="83" t="s">
        <v>545</v>
      </c>
    </row>
    <row r="1083" spans="4:8">
      <c r="D1083" s="26" t="str">
        <f>CONCATENATE(учреждения!$A$5)</f>
        <v>МФЦ</v>
      </c>
      <c r="E1083" s="118" t="s">
        <v>517</v>
      </c>
      <c r="F1083" s="27">
        <v>291</v>
      </c>
      <c r="G1083" s="27">
        <v>853</v>
      </c>
      <c r="H1083" s="83" t="s">
        <v>545</v>
      </c>
    </row>
    <row r="1084" spans="4:8">
      <c r="D1084" s="26" t="str">
        <f>CONCATENATE(учреждения!$A$5)</f>
        <v>МФЦ</v>
      </c>
      <c r="E1084" s="118" t="s">
        <v>517</v>
      </c>
      <c r="F1084" s="27">
        <v>292</v>
      </c>
      <c r="G1084" s="27">
        <v>853</v>
      </c>
      <c r="H1084" s="83" t="s">
        <v>545</v>
      </c>
    </row>
    <row r="1085" spans="4:8">
      <c r="D1085" s="26" t="str">
        <f>CONCATENATE(учреждения!$A$5)</f>
        <v>МФЦ</v>
      </c>
      <c r="E1085" s="118" t="s">
        <v>593</v>
      </c>
      <c r="F1085" s="27">
        <v>130</v>
      </c>
      <c r="G1085" s="27">
        <v>130</v>
      </c>
      <c r="H1085" s="83" t="s">
        <v>545</v>
      </c>
    </row>
    <row r="1086" spans="4:8">
      <c r="D1086" s="26" t="str">
        <f>CONCATENATE(учреждения!$A$5)</f>
        <v>МФЦ</v>
      </c>
      <c r="E1086" s="118" t="s">
        <v>594</v>
      </c>
      <c r="F1086" s="27">
        <v>211</v>
      </c>
      <c r="G1086" s="27">
        <v>111</v>
      </c>
      <c r="H1086" s="83" t="s">
        <v>545</v>
      </c>
    </row>
    <row r="1087" spans="4:8">
      <c r="D1087" s="26" t="str">
        <f>CONCATENATE(учреждения!$A$5)</f>
        <v>МФЦ</v>
      </c>
      <c r="E1087" s="118" t="s">
        <v>595</v>
      </c>
      <c r="F1087" s="27">
        <v>213</v>
      </c>
      <c r="G1087" s="27">
        <v>119</v>
      </c>
      <c r="H1087" s="83" t="s">
        <v>545</v>
      </c>
    </row>
    <row r="1088" spans="4:8">
      <c r="D1088" s="26" t="str">
        <f>CONCATENATE(учреждения!$A$5)</f>
        <v>МФЦ</v>
      </c>
      <c r="E1088" s="118" t="s">
        <v>811</v>
      </c>
      <c r="F1088" s="27">
        <v>131</v>
      </c>
      <c r="G1088" s="27">
        <v>130</v>
      </c>
      <c r="H1088" s="83" t="s">
        <v>545</v>
      </c>
    </row>
    <row r="1089" spans="2:8">
      <c r="D1089" s="26" t="str">
        <f>CONCATENATE(учреждения!$A$5)</f>
        <v>МФЦ</v>
      </c>
      <c r="E1089" s="118" t="s">
        <v>812</v>
      </c>
      <c r="F1089" s="27">
        <v>211</v>
      </c>
      <c r="G1089" s="27">
        <v>111</v>
      </c>
      <c r="H1089" s="83" t="s">
        <v>545</v>
      </c>
    </row>
    <row r="1090" spans="2:8">
      <c r="D1090" s="26" t="str">
        <f>CONCATENATE(учреждения!$A$5)</f>
        <v>МФЦ</v>
      </c>
      <c r="E1090" s="118" t="s">
        <v>813</v>
      </c>
      <c r="F1090" s="27">
        <v>213</v>
      </c>
      <c r="G1090" s="27">
        <v>119</v>
      </c>
      <c r="H1090" s="83" t="s">
        <v>545</v>
      </c>
    </row>
    <row r="1091" spans="2:8">
      <c r="D1091" s="26" t="str">
        <f>CONCATENATE(учреждения!$A$5)</f>
        <v>МФЦ</v>
      </c>
      <c r="E1091" s="118" t="s">
        <v>589</v>
      </c>
      <c r="F1091" s="27">
        <v>510</v>
      </c>
      <c r="G1091" s="27">
        <v>510</v>
      </c>
      <c r="H1091" s="83" t="s">
        <v>545</v>
      </c>
    </row>
    <row r="1092" spans="2:8">
      <c r="D1092" s="26" t="str">
        <f>CONCATENATE(учреждения!$A$5)</f>
        <v>МФЦ</v>
      </c>
      <c r="E1092" s="118" t="s">
        <v>590</v>
      </c>
      <c r="F1092" s="27">
        <v>130</v>
      </c>
      <c r="G1092" s="27">
        <v>130</v>
      </c>
      <c r="H1092" s="83" t="s">
        <v>545</v>
      </c>
    </row>
    <row r="1093" spans="2:8">
      <c r="D1093" s="26" t="str">
        <f>CONCATENATE(учреждения!$A$5)</f>
        <v>МФЦ</v>
      </c>
      <c r="E1093" s="118" t="s">
        <v>591</v>
      </c>
      <c r="F1093" s="27">
        <v>211</v>
      </c>
      <c r="G1093" s="27">
        <v>111</v>
      </c>
      <c r="H1093" s="83" t="s">
        <v>545</v>
      </c>
    </row>
    <row r="1094" spans="2:8">
      <c r="D1094" s="26" t="str">
        <f>CONCATENATE(учреждения!$A$5)</f>
        <v>МФЦ</v>
      </c>
      <c r="E1094" s="118" t="s">
        <v>592</v>
      </c>
      <c r="F1094" s="27">
        <v>213</v>
      </c>
      <c r="G1094" s="27">
        <v>119</v>
      </c>
      <c r="H1094" s="83" t="s">
        <v>545</v>
      </c>
    </row>
    <row r="1095" spans="2:8">
      <c r="D1095" s="26" t="str">
        <f>CONCATENATE(учреждения!$A$5)</f>
        <v>МФЦ</v>
      </c>
      <c r="E1095" s="118" t="s">
        <v>814</v>
      </c>
      <c r="F1095" s="27">
        <v>131</v>
      </c>
      <c r="G1095" s="27">
        <v>130</v>
      </c>
      <c r="H1095" s="83" t="s">
        <v>545</v>
      </c>
    </row>
    <row r="1096" spans="2:8">
      <c r="D1096" s="26" t="str">
        <f>CONCATENATE(учреждения!$A$5)</f>
        <v>МФЦ</v>
      </c>
      <c r="E1096" s="118" t="s">
        <v>815</v>
      </c>
      <c r="F1096" s="27">
        <v>211</v>
      </c>
      <c r="G1096" s="27">
        <v>111</v>
      </c>
      <c r="H1096" s="83" t="s">
        <v>545</v>
      </c>
    </row>
    <row r="1097" spans="2:8">
      <c r="D1097" s="26" t="str">
        <f>CONCATENATE(учреждения!$A$5)</f>
        <v>МФЦ</v>
      </c>
      <c r="E1097" s="118" t="s">
        <v>816</v>
      </c>
      <c r="F1097" s="27">
        <v>213</v>
      </c>
      <c r="G1097" s="27">
        <v>119</v>
      </c>
      <c r="H1097" s="83" t="s">
        <v>545</v>
      </c>
    </row>
    <row r="1098" spans="2:8">
      <c r="B1098" s="26" t="s">
        <v>285</v>
      </c>
      <c r="D1098" s="26" t="str">
        <f>CONCATENATE(учреждения!$A$13)</f>
        <v>газета</v>
      </c>
      <c r="E1098" s="118" t="s">
        <v>581</v>
      </c>
      <c r="F1098" s="27">
        <v>510</v>
      </c>
      <c r="G1098" s="27">
        <v>510</v>
      </c>
      <c r="H1098" s="83" t="s">
        <v>546</v>
      </c>
    </row>
    <row r="1099" spans="2:8">
      <c r="D1099" s="26" t="str">
        <f>CONCATENATE(учреждения!$A$13)</f>
        <v>газета</v>
      </c>
      <c r="E1099" s="118" t="s">
        <v>582</v>
      </c>
      <c r="F1099" s="27">
        <v>131</v>
      </c>
      <c r="G1099" s="27">
        <v>130</v>
      </c>
      <c r="H1099" s="83" t="s">
        <v>546</v>
      </c>
    </row>
    <row r="1100" spans="2:8">
      <c r="D1100" s="26" t="str">
        <f>CONCATENATE(учреждения!$A$13)</f>
        <v>газета</v>
      </c>
      <c r="E1100" s="118" t="s">
        <v>770</v>
      </c>
      <c r="F1100" s="27">
        <v>211</v>
      </c>
      <c r="G1100" s="27">
        <v>111</v>
      </c>
      <c r="H1100" s="83" t="s">
        <v>546</v>
      </c>
    </row>
    <row r="1101" spans="2:8">
      <c r="D1101" s="26" t="str">
        <f>CONCATENATE(учреждения!$A$13)</f>
        <v>газета</v>
      </c>
      <c r="E1101" s="118" t="s">
        <v>771</v>
      </c>
      <c r="F1101" s="27">
        <v>213</v>
      </c>
      <c r="G1101" s="27">
        <v>119</v>
      </c>
      <c r="H1101" s="83" t="s">
        <v>546</v>
      </c>
    </row>
    <row r="1102" spans="2:8">
      <c r="D1102" s="26" t="str">
        <f>CONCATENATE(учреждения!$A$13)</f>
        <v>газета</v>
      </c>
      <c r="E1102" s="118" t="s">
        <v>611</v>
      </c>
      <c r="F1102" s="27">
        <v>222</v>
      </c>
      <c r="G1102" s="27">
        <v>244</v>
      </c>
      <c r="H1102" s="83" t="s">
        <v>546</v>
      </c>
    </row>
    <row r="1103" spans="2:8">
      <c r="D1103" s="26" t="str">
        <f>CONCATENATE(учреждения!$A$13)</f>
        <v>газета</v>
      </c>
      <c r="E1103" s="118" t="s">
        <v>772</v>
      </c>
      <c r="F1103" s="27">
        <v>2232</v>
      </c>
      <c r="G1103" s="27">
        <v>244</v>
      </c>
      <c r="H1103" s="83" t="s">
        <v>546</v>
      </c>
    </row>
    <row r="1104" spans="2:8">
      <c r="D1104" s="26" t="str">
        <f>CONCATENATE(учреждения!$A$13)</f>
        <v>газета</v>
      </c>
      <c r="E1104" s="118" t="s">
        <v>611</v>
      </c>
      <c r="F1104" s="27">
        <v>226</v>
      </c>
      <c r="G1104" s="27">
        <v>244</v>
      </c>
      <c r="H1104" s="83" t="s">
        <v>546</v>
      </c>
    </row>
    <row r="1105" spans="1:8">
      <c r="D1105" s="26" t="str">
        <f>CONCATENATE(учреждения!$A$13)</f>
        <v>газета</v>
      </c>
      <c r="E1105" s="118" t="s">
        <v>583</v>
      </c>
      <c r="F1105" s="27">
        <v>510</v>
      </c>
      <c r="G1105" s="27">
        <v>510</v>
      </c>
      <c r="H1105" s="83" t="s">
        <v>546</v>
      </c>
    </row>
    <row r="1106" spans="1:8">
      <c r="D1106" s="26" t="str">
        <f>CONCATENATE(учреждения!$A$13)</f>
        <v>газета</v>
      </c>
      <c r="E1106" s="118" t="s">
        <v>584</v>
      </c>
      <c r="F1106" s="27">
        <v>131</v>
      </c>
      <c r="G1106" s="27">
        <v>130</v>
      </c>
      <c r="H1106" s="83" t="s">
        <v>546</v>
      </c>
    </row>
    <row r="1107" spans="1:8">
      <c r="D1107" s="26" t="str">
        <f>CONCATENATE(учреждения!$A$13)</f>
        <v>газета</v>
      </c>
      <c r="E1107" s="118" t="s">
        <v>585</v>
      </c>
      <c r="F1107" s="27">
        <v>211</v>
      </c>
      <c r="G1107" s="27">
        <v>111</v>
      </c>
      <c r="H1107" s="83" t="s">
        <v>546</v>
      </c>
    </row>
    <row r="1108" spans="1:8">
      <c r="D1108" s="26" t="str">
        <f>CONCATENATE(учреждения!$A$13)</f>
        <v>газета</v>
      </c>
      <c r="E1108" s="118" t="s">
        <v>586</v>
      </c>
      <c r="F1108" s="27">
        <v>213</v>
      </c>
      <c r="G1108" s="27">
        <v>119</v>
      </c>
      <c r="H1108" s="83" t="s">
        <v>546</v>
      </c>
    </row>
    <row r="1109" spans="1:8">
      <c r="D1109" s="26" t="str">
        <f>CONCATENATE(учреждения!$A$13)</f>
        <v>газета</v>
      </c>
      <c r="E1109" s="118" t="s">
        <v>587</v>
      </c>
      <c r="F1109" s="27">
        <v>222</v>
      </c>
      <c r="G1109" s="27">
        <v>244</v>
      </c>
      <c r="H1109" s="83" t="s">
        <v>546</v>
      </c>
    </row>
    <row r="1110" spans="1:8">
      <c r="D1110" s="26" t="str">
        <f>CONCATENATE(учреждения!$A$13)</f>
        <v>газета</v>
      </c>
      <c r="E1110" s="118" t="s">
        <v>587</v>
      </c>
      <c r="F1110" s="27">
        <v>226</v>
      </c>
      <c r="G1110" s="27">
        <v>244</v>
      </c>
      <c r="H1110" s="83" t="s">
        <v>546</v>
      </c>
    </row>
    <row r="1111" spans="1:8">
      <c r="A1111" s="26">
        <f>ROW()</f>
        <v>1111</v>
      </c>
      <c r="D1111" s="26" t="str">
        <f>CONCATENATE(учреждения!$A$13)</f>
        <v>газета</v>
      </c>
      <c r="E1111" s="118" t="s">
        <v>588</v>
      </c>
      <c r="F1111" s="27">
        <v>2232</v>
      </c>
      <c r="G1111" s="27">
        <v>244</v>
      </c>
      <c r="H1111" s="83" t="s">
        <v>546</v>
      </c>
    </row>
    <row r="1112" spans="1:8">
      <c r="A1112" s="26">
        <f>ROW()</f>
        <v>1112</v>
      </c>
      <c r="B1112" s="138" t="s">
        <v>286</v>
      </c>
      <c r="C1112" s="138"/>
      <c r="D1112" s="138" t="str">
        <f>CONCATENATE(учреждения!$A$6)</f>
        <v>Детсад</v>
      </c>
      <c r="E1112" s="139" t="s">
        <v>518</v>
      </c>
      <c r="F1112" s="140">
        <v>183</v>
      </c>
      <c r="G1112" s="140">
        <v>180</v>
      </c>
      <c r="H1112" s="141" t="s">
        <v>537</v>
      </c>
    </row>
    <row r="1113" spans="1:8">
      <c r="D1113" s="26" t="str">
        <f>CONCATENATE(учреждения!$A$6)</f>
        <v>Детсад</v>
      </c>
      <c r="E1113" s="118" t="s">
        <v>552</v>
      </c>
      <c r="F1113" s="27">
        <v>510</v>
      </c>
      <c r="G1113" s="27">
        <v>510</v>
      </c>
      <c r="H1113" s="83" t="s">
        <v>537</v>
      </c>
    </row>
    <row r="1114" spans="1:8">
      <c r="D1114" s="26" t="str">
        <f>CONCATENATE(учреждения!$A$6)</f>
        <v>Детсад</v>
      </c>
      <c r="E1114" s="118" t="s">
        <v>519</v>
      </c>
      <c r="F1114" s="27">
        <v>225</v>
      </c>
      <c r="G1114" s="27">
        <v>244</v>
      </c>
      <c r="H1114" s="83" t="s">
        <v>537</v>
      </c>
    </row>
    <row r="1115" spans="1:8">
      <c r="D1115" s="26" t="str">
        <f>CONCATENATE(учреждения!$A$6)</f>
        <v>Детсад</v>
      </c>
      <c r="E1115" s="118" t="s">
        <v>519</v>
      </c>
      <c r="F1115" s="27">
        <v>226</v>
      </c>
      <c r="G1115" s="27">
        <v>244</v>
      </c>
      <c r="H1115" s="83" t="s">
        <v>537</v>
      </c>
    </row>
    <row r="1116" spans="1:8">
      <c r="D1116" s="26" t="str">
        <f>CONCATENATE(учреждения!$A$6)</f>
        <v>Детсад</v>
      </c>
      <c r="E1116" s="118" t="s">
        <v>519</v>
      </c>
      <c r="F1116" s="27">
        <v>310</v>
      </c>
      <c r="G1116" s="27">
        <v>244</v>
      </c>
      <c r="H1116" s="83" t="s">
        <v>537</v>
      </c>
    </row>
    <row r="1117" spans="1:8">
      <c r="D1117" s="26" t="str">
        <f>CONCATENATE(учреждения!$A$6)</f>
        <v>Детсад</v>
      </c>
      <c r="E1117" s="118" t="s">
        <v>519</v>
      </c>
      <c r="F1117" s="27">
        <v>340</v>
      </c>
      <c r="G1117" s="27">
        <v>244</v>
      </c>
      <c r="H1117" s="83" t="s">
        <v>537</v>
      </c>
    </row>
    <row r="1118" spans="1:8">
      <c r="D1118" s="26" t="str">
        <f>CONCATENATE(учреждения!$A$6)</f>
        <v>Детсад</v>
      </c>
      <c r="E1118" s="118" t="s">
        <v>519</v>
      </c>
      <c r="F1118" s="27">
        <v>340</v>
      </c>
      <c r="G1118" s="27">
        <v>244</v>
      </c>
      <c r="H1118" s="83" t="s">
        <v>537</v>
      </c>
    </row>
    <row r="1119" spans="1:8">
      <c r="D1119" s="26" t="str">
        <f>CONCATENATE(учреждения!$A$6)</f>
        <v>Детсад</v>
      </c>
      <c r="E1119" s="118" t="s">
        <v>519</v>
      </c>
      <c r="F1119" s="27">
        <v>340</v>
      </c>
      <c r="G1119" s="27">
        <v>244</v>
      </c>
      <c r="H1119" s="83" t="s">
        <v>537</v>
      </c>
    </row>
    <row r="1120" spans="1:8">
      <c r="D1120" s="26" t="str">
        <f>CONCATENATE(учреждения!$A$7)</f>
        <v>Школа</v>
      </c>
      <c r="E1120" s="118" t="s">
        <v>552</v>
      </c>
      <c r="F1120" s="27">
        <v>510</v>
      </c>
      <c r="G1120" s="27">
        <v>510</v>
      </c>
      <c r="H1120" s="83" t="s">
        <v>538</v>
      </c>
    </row>
    <row r="1121" spans="4:8">
      <c r="D1121" s="26" t="str">
        <f>CONCATENATE(учреждения!$A$7)</f>
        <v>Школа</v>
      </c>
      <c r="E1121" s="118" t="s">
        <v>518</v>
      </c>
      <c r="F1121" s="27">
        <v>183</v>
      </c>
      <c r="G1121" s="27">
        <v>180</v>
      </c>
      <c r="H1121" s="83" t="s">
        <v>538</v>
      </c>
    </row>
    <row r="1122" spans="4:8">
      <c r="D1122" s="26" t="str">
        <f>CONCATENATE(учреждения!$A$7)</f>
        <v>Школа</v>
      </c>
      <c r="E1122" s="118" t="s">
        <v>617</v>
      </c>
      <c r="F1122" s="27">
        <v>225</v>
      </c>
      <c r="G1122" s="27">
        <v>243</v>
      </c>
      <c r="H1122" s="83" t="s">
        <v>538</v>
      </c>
    </row>
    <row r="1123" spans="4:8">
      <c r="D1123" s="26" t="str">
        <f>CONCATENATE(учреждения!$A$7)</f>
        <v>Школа</v>
      </c>
      <c r="E1123" s="118" t="s">
        <v>617</v>
      </c>
      <c r="F1123" s="27">
        <v>226</v>
      </c>
      <c r="G1123" s="27">
        <v>243</v>
      </c>
      <c r="H1123" s="83" t="s">
        <v>538</v>
      </c>
    </row>
    <row r="1124" spans="4:8">
      <c r="D1124" s="26" t="str">
        <f>CONCATENATE(учреждения!$A$7)</f>
        <v>Школа</v>
      </c>
      <c r="E1124" s="118" t="s">
        <v>519</v>
      </c>
      <c r="F1124" s="27">
        <v>225</v>
      </c>
      <c r="G1124" s="27">
        <v>244</v>
      </c>
      <c r="H1124" s="83" t="s">
        <v>538</v>
      </c>
    </row>
    <row r="1125" spans="4:8">
      <c r="D1125" s="26" t="str">
        <f>CONCATENATE(учреждения!$A$7)</f>
        <v>Школа</v>
      </c>
      <c r="E1125" s="118" t="s">
        <v>519</v>
      </c>
      <c r="F1125" s="27">
        <v>226</v>
      </c>
      <c r="G1125" s="27">
        <v>244</v>
      </c>
      <c r="H1125" s="83" t="s">
        <v>538</v>
      </c>
    </row>
    <row r="1126" spans="4:8">
      <c r="D1126" s="26" t="str">
        <f>CONCATENATE(учреждения!$A$7)</f>
        <v>Школа</v>
      </c>
      <c r="E1126" s="118" t="s">
        <v>519</v>
      </c>
      <c r="F1126" s="27">
        <v>310</v>
      </c>
      <c r="G1126" s="27">
        <v>244</v>
      </c>
      <c r="H1126" s="83" t="s">
        <v>538</v>
      </c>
    </row>
    <row r="1127" spans="4:8">
      <c r="D1127" s="26" t="str">
        <f>CONCATENATE(учреждения!$A$7)</f>
        <v>Школа</v>
      </c>
      <c r="E1127" s="118" t="s">
        <v>519</v>
      </c>
      <c r="F1127" s="27">
        <v>340</v>
      </c>
      <c r="G1127" s="27">
        <v>244</v>
      </c>
      <c r="H1127" s="83" t="s">
        <v>538</v>
      </c>
    </row>
    <row r="1128" spans="4:8">
      <c r="D1128" s="26" t="str">
        <f>CONCATENATE(учреждения!$A$6)</f>
        <v>Детсад</v>
      </c>
      <c r="E1128" s="118" t="s">
        <v>554</v>
      </c>
      <c r="F1128" s="27">
        <v>510</v>
      </c>
      <c r="G1128" s="27">
        <v>510</v>
      </c>
      <c r="H1128" s="83" t="s">
        <v>537</v>
      </c>
    </row>
    <row r="1129" spans="4:8">
      <c r="D1129" s="26" t="str">
        <f>CONCATENATE(учреждения!$A$6)</f>
        <v>Детсад</v>
      </c>
      <c r="E1129" s="118" t="s">
        <v>785</v>
      </c>
      <c r="F1129" s="27">
        <v>183</v>
      </c>
      <c r="G1129" s="27">
        <v>180</v>
      </c>
      <c r="H1129" s="83" t="s">
        <v>537</v>
      </c>
    </row>
    <row r="1130" spans="4:8">
      <c r="D1130" s="26" t="str">
        <f>CONCATENATE(учреждения!$A$6)</f>
        <v>Детсад</v>
      </c>
      <c r="E1130" s="118" t="s">
        <v>551</v>
      </c>
      <c r="F1130" s="27">
        <v>226</v>
      </c>
      <c r="G1130" s="27">
        <v>244</v>
      </c>
      <c r="H1130" s="83" t="s">
        <v>537</v>
      </c>
    </row>
    <row r="1131" spans="4:8">
      <c r="D1131" s="26" t="str">
        <f>CONCATENATE(учреждения!$A$6)</f>
        <v>Детсад</v>
      </c>
      <c r="E1131" s="118" t="s">
        <v>551</v>
      </c>
      <c r="F1131" s="27">
        <v>310</v>
      </c>
      <c r="G1131" s="27">
        <v>244</v>
      </c>
      <c r="H1131" s="83" t="s">
        <v>537</v>
      </c>
    </row>
    <row r="1132" spans="4:8">
      <c r="D1132" s="26" t="s">
        <v>288</v>
      </c>
      <c r="E1132" s="118" t="s">
        <v>554</v>
      </c>
      <c r="F1132" s="27">
        <v>510</v>
      </c>
      <c r="G1132" s="27">
        <v>510</v>
      </c>
      <c r="H1132" s="83" t="s">
        <v>538</v>
      </c>
    </row>
    <row r="1133" spans="4:8">
      <c r="D1133" s="26" t="s">
        <v>288</v>
      </c>
      <c r="E1133" s="118" t="s">
        <v>785</v>
      </c>
      <c r="F1133" s="27">
        <v>183</v>
      </c>
      <c r="G1133" s="27">
        <v>180</v>
      </c>
      <c r="H1133" s="83" t="s">
        <v>538</v>
      </c>
    </row>
    <row r="1134" spans="4:8">
      <c r="D1134" s="26" t="s">
        <v>288</v>
      </c>
      <c r="E1134" s="118" t="s">
        <v>551</v>
      </c>
      <c r="F1134" s="27">
        <v>226</v>
      </c>
      <c r="G1134" s="27">
        <v>244</v>
      </c>
      <c r="H1134" s="83" t="s">
        <v>538</v>
      </c>
    </row>
    <row r="1135" spans="4:8">
      <c r="D1135" s="26" t="s">
        <v>288</v>
      </c>
      <c r="E1135" s="118" t="s">
        <v>551</v>
      </c>
      <c r="F1135" s="27">
        <v>310</v>
      </c>
      <c r="G1135" s="27">
        <v>244</v>
      </c>
      <c r="H1135" s="83" t="s">
        <v>538</v>
      </c>
    </row>
    <row r="1136" spans="4:8">
      <c r="D1136" s="26" t="s">
        <v>289</v>
      </c>
      <c r="E1136" s="118" t="s">
        <v>554</v>
      </c>
      <c r="F1136" s="27">
        <v>510</v>
      </c>
      <c r="G1136" s="27">
        <v>510</v>
      </c>
      <c r="H1136" s="83" t="s">
        <v>539</v>
      </c>
    </row>
    <row r="1137" spans="4:8">
      <c r="D1137" s="26" t="s">
        <v>289</v>
      </c>
      <c r="E1137" s="118" t="s">
        <v>551</v>
      </c>
      <c r="F1137" s="27">
        <v>226</v>
      </c>
      <c r="G1137" s="27">
        <v>244</v>
      </c>
      <c r="H1137" s="83" t="s">
        <v>539</v>
      </c>
    </row>
    <row r="1138" spans="4:8">
      <c r="D1138" s="26" t="s">
        <v>289</v>
      </c>
      <c r="E1138" s="118" t="s">
        <v>551</v>
      </c>
      <c r="F1138" s="27">
        <v>310</v>
      </c>
      <c r="G1138" s="27">
        <v>244</v>
      </c>
      <c r="H1138" s="83" t="s">
        <v>539</v>
      </c>
    </row>
    <row r="1139" spans="4:8">
      <c r="D1139" s="26" t="str">
        <f>CONCATENATE(учреждения!$A$6)</f>
        <v>Детсад</v>
      </c>
      <c r="E1139" s="118" t="s">
        <v>520</v>
      </c>
      <c r="F1139" s="27">
        <v>183</v>
      </c>
      <c r="G1139" s="27">
        <v>180</v>
      </c>
      <c r="H1139" s="83" t="s">
        <v>537</v>
      </c>
    </row>
    <row r="1140" spans="4:8">
      <c r="D1140" s="26" t="str">
        <f>CONCATENATE(учреждения!$A$6)</f>
        <v>Детсад</v>
      </c>
      <c r="E1140" s="118" t="s">
        <v>521</v>
      </c>
      <c r="F1140" s="27">
        <v>225</v>
      </c>
      <c r="G1140" s="27">
        <v>244</v>
      </c>
      <c r="H1140" s="83" t="s">
        <v>537</v>
      </c>
    </row>
    <row r="1141" spans="4:8">
      <c r="D1141" s="26" t="str">
        <f>CONCATENATE(учреждения!$A$6)</f>
        <v>Детсад</v>
      </c>
      <c r="E1141" s="118" t="s">
        <v>521</v>
      </c>
      <c r="F1141" s="27">
        <v>226</v>
      </c>
      <c r="G1141" s="27">
        <v>244</v>
      </c>
      <c r="H1141" s="83" t="s">
        <v>537</v>
      </c>
    </row>
    <row r="1142" spans="4:8">
      <c r="D1142" s="26" t="str">
        <f>CONCATENATE(учреждения!$A$7)</f>
        <v>Школа</v>
      </c>
      <c r="E1142" s="118" t="s">
        <v>520</v>
      </c>
      <c r="F1142" s="27">
        <v>183</v>
      </c>
      <c r="G1142" s="27">
        <v>180</v>
      </c>
      <c r="H1142" s="83" t="s">
        <v>538</v>
      </c>
    </row>
    <row r="1143" spans="4:8">
      <c r="D1143" s="26" t="str">
        <f>CONCATENATE(учреждения!$A$7)</f>
        <v>Школа</v>
      </c>
      <c r="E1143" s="118" t="s">
        <v>521</v>
      </c>
      <c r="F1143" s="27">
        <v>225</v>
      </c>
      <c r="G1143" s="27">
        <v>244</v>
      </c>
      <c r="H1143" s="83" t="s">
        <v>538</v>
      </c>
    </row>
    <row r="1144" spans="4:8">
      <c r="D1144" s="26" t="str">
        <f>CONCATENATE(учреждения!$A$7)</f>
        <v>Школа</v>
      </c>
      <c r="E1144" s="118" t="s">
        <v>521</v>
      </c>
      <c r="F1144" s="27">
        <v>226</v>
      </c>
      <c r="G1144" s="27">
        <v>244</v>
      </c>
      <c r="H1144" s="83" t="s">
        <v>538</v>
      </c>
    </row>
    <row r="1145" spans="4:8">
      <c r="D1145" s="26" t="str">
        <f>CONCATENATE(учреждения!$A$7)</f>
        <v>Школа</v>
      </c>
      <c r="E1145" s="118" t="s">
        <v>786</v>
      </c>
      <c r="F1145" s="27">
        <v>183</v>
      </c>
      <c r="G1145" s="27">
        <v>180</v>
      </c>
      <c r="H1145" s="83" t="s">
        <v>538</v>
      </c>
    </row>
    <row r="1146" spans="4:8">
      <c r="D1146" s="26" t="str">
        <f>CONCATENATE(учреждения!$A$7)</f>
        <v>Школа</v>
      </c>
      <c r="E1146" s="118" t="s">
        <v>840</v>
      </c>
      <c r="F1146" s="27">
        <v>225</v>
      </c>
      <c r="G1146" s="27">
        <v>243</v>
      </c>
      <c r="H1146" s="83" t="s">
        <v>538</v>
      </c>
    </row>
    <row r="1147" spans="4:8">
      <c r="D1147" s="26" t="s">
        <v>289</v>
      </c>
      <c r="E1147" s="118" t="s">
        <v>820</v>
      </c>
      <c r="F1147" s="27">
        <v>183</v>
      </c>
      <c r="G1147" s="27">
        <v>180</v>
      </c>
      <c r="H1147" s="83" t="s">
        <v>539</v>
      </c>
    </row>
    <row r="1148" spans="4:8">
      <c r="D1148" s="26" t="s">
        <v>289</v>
      </c>
      <c r="E1148" s="118" t="s">
        <v>821</v>
      </c>
      <c r="F1148" s="27">
        <v>225</v>
      </c>
      <c r="G1148" s="27">
        <v>244</v>
      </c>
      <c r="H1148" s="83" t="s">
        <v>539</v>
      </c>
    </row>
    <row r="1149" spans="4:8">
      <c r="D1149" s="26" t="s">
        <v>289</v>
      </c>
      <c r="E1149" s="118" t="s">
        <v>821</v>
      </c>
      <c r="F1149" s="27">
        <v>226</v>
      </c>
      <c r="G1149" s="27">
        <v>244</v>
      </c>
      <c r="H1149" s="83" t="s">
        <v>539</v>
      </c>
    </row>
    <row r="1150" spans="4:8">
      <c r="D1150" s="26" t="s">
        <v>289</v>
      </c>
      <c r="E1150" s="118" t="s">
        <v>821</v>
      </c>
      <c r="F1150" s="27">
        <v>340</v>
      </c>
      <c r="G1150" s="27">
        <v>244</v>
      </c>
      <c r="H1150" s="83" t="s">
        <v>539</v>
      </c>
    </row>
    <row r="1151" spans="4:8">
      <c r="D1151" s="26" t="str">
        <f>CONCATENATE(учреждения!$A$7)</f>
        <v>Школа</v>
      </c>
      <c r="E1151" s="118" t="s">
        <v>760</v>
      </c>
      <c r="F1151" s="27">
        <v>183</v>
      </c>
      <c r="G1151" s="27">
        <v>180</v>
      </c>
      <c r="H1151" s="83" t="s">
        <v>553</v>
      </c>
    </row>
    <row r="1152" spans="4:8">
      <c r="D1152" s="26" t="str">
        <f>CONCATENATE(учреждения!$A$7)</f>
        <v>Школа</v>
      </c>
      <c r="E1152" s="118" t="s">
        <v>761</v>
      </c>
      <c r="F1152" s="27">
        <v>222</v>
      </c>
      <c r="G1152" s="27">
        <v>244</v>
      </c>
      <c r="H1152" s="83" t="s">
        <v>553</v>
      </c>
    </row>
    <row r="1153" spans="4:8">
      <c r="D1153" s="26" t="str">
        <f>CONCATENATE(учреждения!$A$7)</f>
        <v>Школа</v>
      </c>
      <c r="E1153" s="118" t="s">
        <v>761</v>
      </c>
      <c r="F1153" s="27">
        <v>225</v>
      </c>
      <c r="G1153" s="27">
        <v>244</v>
      </c>
      <c r="H1153" s="83" t="s">
        <v>553</v>
      </c>
    </row>
    <row r="1154" spans="4:8">
      <c r="D1154" s="26" t="str">
        <f>CONCATENATE(учреждения!$A$7)</f>
        <v>Школа</v>
      </c>
      <c r="E1154" s="118" t="s">
        <v>761</v>
      </c>
      <c r="F1154" s="27">
        <v>226</v>
      </c>
      <c r="G1154" s="27">
        <v>244</v>
      </c>
      <c r="H1154" s="83" t="s">
        <v>553</v>
      </c>
    </row>
    <row r="1155" spans="4:8">
      <c r="D1155" s="26" t="str">
        <f>CONCATENATE(учреждения!$A$7)</f>
        <v>Школа</v>
      </c>
      <c r="E1155" s="118" t="s">
        <v>761</v>
      </c>
      <c r="F1155" s="27">
        <v>296</v>
      </c>
      <c r="G1155" s="27">
        <v>244</v>
      </c>
      <c r="H1155" s="83" t="s">
        <v>553</v>
      </c>
    </row>
    <row r="1156" spans="4:8">
      <c r="D1156" s="26" t="str">
        <f>CONCATENATE(учреждения!$A$7)</f>
        <v>Школа</v>
      </c>
      <c r="E1156" s="118" t="s">
        <v>761</v>
      </c>
      <c r="F1156" s="27">
        <v>310</v>
      </c>
      <c r="G1156" s="27">
        <v>244</v>
      </c>
      <c r="H1156" s="83" t="s">
        <v>553</v>
      </c>
    </row>
    <row r="1157" spans="4:8">
      <c r="D1157" s="26" t="str">
        <f>CONCATENATE(учреждения!$A$7)</f>
        <v>Школа</v>
      </c>
      <c r="E1157" s="118" t="s">
        <v>761</v>
      </c>
      <c r="F1157" s="27">
        <v>340</v>
      </c>
      <c r="G1157" s="27">
        <v>244</v>
      </c>
      <c r="H1157" s="83" t="s">
        <v>553</v>
      </c>
    </row>
    <row r="1158" spans="4:8">
      <c r="D1158" s="26" t="str">
        <f>CONCATENATE(учреждения!$A$7)</f>
        <v>Школа</v>
      </c>
      <c r="E1158" s="118" t="s">
        <v>761</v>
      </c>
      <c r="F1158" s="27">
        <v>340</v>
      </c>
      <c r="G1158" s="27">
        <v>244</v>
      </c>
      <c r="H1158" s="83" t="s">
        <v>553</v>
      </c>
    </row>
    <row r="1159" spans="4:8">
      <c r="D1159" s="26" t="str">
        <f>CONCATENATE(учреждения!$A$7)</f>
        <v>Школа</v>
      </c>
      <c r="E1159" s="118" t="s">
        <v>761</v>
      </c>
      <c r="F1159" s="27">
        <v>340</v>
      </c>
      <c r="G1159" s="27">
        <v>244</v>
      </c>
      <c r="H1159" s="83" t="s">
        <v>553</v>
      </c>
    </row>
    <row r="1160" spans="4:8">
      <c r="D1160" s="26" t="str">
        <f>CONCATENATE(учреждения!$A$7)</f>
        <v>Школа</v>
      </c>
      <c r="E1160" s="118" t="s">
        <v>761</v>
      </c>
      <c r="F1160" s="27">
        <v>340</v>
      </c>
      <c r="G1160" s="27">
        <v>244</v>
      </c>
      <c r="H1160" s="83" t="s">
        <v>553</v>
      </c>
    </row>
    <row r="1161" spans="4:8">
      <c r="D1161" s="26" t="str">
        <f>CONCATENATE(учреждения!$A$8)</f>
        <v>Допобр</v>
      </c>
      <c r="E1161" s="118" t="s">
        <v>760</v>
      </c>
      <c r="F1161" s="27">
        <v>183</v>
      </c>
      <c r="G1161" s="27">
        <v>180</v>
      </c>
      <c r="H1161" s="83" t="s">
        <v>553</v>
      </c>
    </row>
    <row r="1162" spans="4:8">
      <c r="D1162" s="26" t="str">
        <f>CONCATENATE(учреждения!$A$8)</f>
        <v>Допобр</v>
      </c>
      <c r="E1162" s="118" t="s">
        <v>761</v>
      </c>
      <c r="F1162" s="27">
        <v>222</v>
      </c>
      <c r="G1162" s="27">
        <v>244</v>
      </c>
      <c r="H1162" s="83" t="s">
        <v>553</v>
      </c>
    </row>
    <row r="1163" spans="4:8">
      <c r="D1163" s="26" t="str">
        <f>CONCATENATE(учреждения!$A$8)</f>
        <v>Допобр</v>
      </c>
      <c r="E1163" s="118" t="s">
        <v>761</v>
      </c>
      <c r="F1163" s="27">
        <v>225</v>
      </c>
      <c r="G1163" s="27">
        <v>244</v>
      </c>
      <c r="H1163" s="83" t="s">
        <v>553</v>
      </c>
    </row>
    <row r="1164" spans="4:8">
      <c r="D1164" s="26" t="str">
        <f>CONCATENATE(учреждения!$A$8)</f>
        <v>Допобр</v>
      </c>
      <c r="E1164" s="118" t="s">
        <v>761</v>
      </c>
      <c r="F1164" s="27">
        <v>226</v>
      </c>
      <c r="G1164" s="27">
        <v>244</v>
      </c>
      <c r="H1164" s="83" t="s">
        <v>553</v>
      </c>
    </row>
    <row r="1165" spans="4:8">
      <c r="D1165" s="26" t="str">
        <f>CONCATENATE(учреждения!$A$8)</f>
        <v>Допобр</v>
      </c>
      <c r="E1165" s="118" t="s">
        <v>761</v>
      </c>
      <c r="F1165" s="27">
        <v>296</v>
      </c>
      <c r="G1165" s="27">
        <v>244</v>
      </c>
      <c r="H1165" s="83" t="s">
        <v>553</v>
      </c>
    </row>
    <row r="1166" spans="4:8">
      <c r="D1166" s="26" t="str">
        <f>CONCATENATE(учреждения!$A$8)</f>
        <v>Допобр</v>
      </c>
      <c r="E1166" s="118" t="s">
        <v>761</v>
      </c>
      <c r="F1166" s="27">
        <v>310</v>
      </c>
      <c r="G1166" s="27">
        <v>244</v>
      </c>
      <c r="H1166" s="83" t="s">
        <v>553</v>
      </c>
    </row>
    <row r="1167" spans="4:8">
      <c r="D1167" s="26" t="str">
        <f>CONCATENATE(учреждения!$A$8)</f>
        <v>Допобр</v>
      </c>
      <c r="E1167" s="118" t="s">
        <v>761</v>
      </c>
      <c r="F1167" s="27">
        <v>340</v>
      </c>
      <c r="G1167" s="27">
        <v>244</v>
      </c>
      <c r="H1167" s="83" t="s">
        <v>553</v>
      </c>
    </row>
    <row r="1168" spans="4:8">
      <c r="D1168" s="26" t="str">
        <f>CONCATENATE(учреждения!$A$8)</f>
        <v>Допобр</v>
      </c>
      <c r="E1168" s="118" t="s">
        <v>761</v>
      </c>
      <c r="F1168" s="27">
        <v>340</v>
      </c>
      <c r="G1168" s="27">
        <v>244</v>
      </c>
      <c r="H1168" s="83" t="s">
        <v>553</v>
      </c>
    </row>
    <row r="1169" spans="4:8">
      <c r="D1169" s="26" t="str">
        <f>CONCATENATE(учреждения!$A$8)</f>
        <v>Допобр</v>
      </c>
      <c r="E1169" s="118" t="s">
        <v>761</v>
      </c>
      <c r="F1169" s="27">
        <v>340</v>
      </c>
      <c r="G1169" s="27">
        <v>244</v>
      </c>
      <c r="H1169" s="83" t="s">
        <v>553</v>
      </c>
    </row>
    <row r="1170" spans="4:8">
      <c r="D1170" s="26" t="str">
        <f>CONCATENATE(учреждения!$A$8)</f>
        <v>Допобр</v>
      </c>
      <c r="E1170" s="118" t="s">
        <v>761</v>
      </c>
      <c r="F1170" s="27">
        <v>340</v>
      </c>
      <c r="G1170" s="27">
        <v>244</v>
      </c>
      <c r="H1170" s="83" t="s">
        <v>553</v>
      </c>
    </row>
    <row r="1171" spans="4:8">
      <c r="D1171" s="26" t="str">
        <f>CONCATENATE(учреждения!$A$10)</f>
        <v>МХШ</v>
      </c>
      <c r="E1171" s="118" t="s">
        <v>760</v>
      </c>
      <c r="F1171" s="27">
        <v>183</v>
      </c>
      <c r="G1171" s="27">
        <v>180</v>
      </c>
      <c r="H1171" s="83" t="s">
        <v>553</v>
      </c>
    </row>
    <row r="1172" spans="4:8">
      <c r="D1172" s="26" t="str">
        <f>CONCATENATE(учреждения!$A$10)</f>
        <v>МХШ</v>
      </c>
      <c r="E1172" s="118" t="s">
        <v>761</v>
      </c>
      <c r="F1172" s="27">
        <v>226</v>
      </c>
      <c r="G1172" s="27">
        <v>244</v>
      </c>
      <c r="H1172" s="83" t="s">
        <v>553</v>
      </c>
    </row>
    <row r="1173" spans="4:8">
      <c r="D1173" s="26" t="str">
        <f>CONCATENATE(учреждения!$A$10)</f>
        <v>МХШ</v>
      </c>
      <c r="E1173" s="118" t="s">
        <v>761</v>
      </c>
      <c r="F1173" s="27">
        <v>340</v>
      </c>
      <c r="G1173" s="27">
        <v>244</v>
      </c>
      <c r="H1173" s="83" t="s">
        <v>553</v>
      </c>
    </row>
    <row r="1174" spans="4:8">
      <c r="D1174" s="26" t="str">
        <f>CONCATENATE(учреждения!$A$10)</f>
        <v>МХШ</v>
      </c>
      <c r="E1174" s="118" t="s">
        <v>761</v>
      </c>
      <c r="F1174" s="27">
        <v>340</v>
      </c>
      <c r="G1174" s="27">
        <v>244</v>
      </c>
      <c r="H1174" s="83" t="s">
        <v>553</v>
      </c>
    </row>
    <row r="1175" spans="4:8">
      <c r="D1175" s="26" t="str">
        <f>CONCATENATE(учреждения!$A$7)</f>
        <v>Школа</v>
      </c>
      <c r="E1175" s="118" t="s">
        <v>762</v>
      </c>
      <c r="F1175" s="27">
        <v>510</v>
      </c>
      <c r="G1175" s="27">
        <v>510</v>
      </c>
      <c r="H1175" s="83" t="s">
        <v>553</v>
      </c>
    </row>
    <row r="1176" spans="4:8">
      <c r="D1176" s="26" t="str">
        <f>CONCATENATE(учреждения!$A$7)</f>
        <v>Школа</v>
      </c>
      <c r="E1176" s="118" t="s">
        <v>763</v>
      </c>
      <c r="F1176" s="27">
        <v>183</v>
      </c>
      <c r="G1176" s="27">
        <v>180</v>
      </c>
      <c r="H1176" s="83" t="s">
        <v>553</v>
      </c>
    </row>
    <row r="1177" spans="4:8">
      <c r="D1177" s="26" t="str">
        <f>CONCATENATE(учреждения!$A$7)</f>
        <v>Школа</v>
      </c>
      <c r="E1177" s="118" t="s">
        <v>764</v>
      </c>
      <c r="F1177" s="27">
        <v>226</v>
      </c>
      <c r="G1177" s="27">
        <v>244</v>
      </c>
      <c r="H1177" s="83" t="s">
        <v>553</v>
      </c>
    </row>
    <row r="1178" spans="4:8">
      <c r="D1178" s="26" t="str">
        <f>CONCATENATE(учреждения!$A$7)</f>
        <v>Школа</v>
      </c>
      <c r="E1178" s="118" t="s">
        <v>764</v>
      </c>
      <c r="F1178" s="27">
        <v>310</v>
      </c>
      <c r="G1178" s="27">
        <v>244</v>
      </c>
      <c r="H1178" s="83" t="s">
        <v>553</v>
      </c>
    </row>
    <row r="1179" spans="4:8">
      <c r="D1179" s="26" t="str">
        <f>CONCATENATE(учреждения!$A$7)</f>
        <v>Школа</v>
      </c>
      <c r="E1179" s="118" t="s">
        <v>764</v>
      </c>
      <c r="F1179" s="27">
        <v>340</v>
      </c>
      <c r="G1179" s="27">
        <v>244</v>
      </c>
      <c r="H1179" s="83" t="s">
        <v>553</v>
      </c>
    </row>
    <row r="1180" spans="4:8">
      <c r="D1180" s="26" t="str">
        <f>CONCATENATE(учреждения!$A$7)</f>
        <v>Школа</v>
      </c>
      <c r="E1180" s="118" t="s">
        <v>764</v>
      </c>
      <c r="F1180" s="27">
        <v>340</v>
      </c>
      <c r="G1180" s="27">
        <v>244</v>
      </c>
      <c r="H1180" s="83" t="s">
        <v>553</v>
      </c>
    </row>
    <row r="1181" spans="4:8">
      <c r="D1181" s="26" t="str">
        <f>CONCATENATE(учреждения!$A$7)</f>
        <v>Школа</v>
      </c>
      <c r="E1181" s="118" t="s">
        <v>789</v>
      </c>
      <c r="F1181" s="27">
        <v>183</v>
      </c>
      <c r="G1181" s="27">
        <v>180</v>
      </c>
      <c r="H1181" s="83" t="s">
        <v>788</v>
      </c>
    </row>
    <row r="1182" spans="4:8">
      <c r="D1182" s="26" t="str">
        <f>CONCATENATE(учреждения!$A$7)</f>
        <v>Школа</v>
      </c>
      <c r="E1182" s="118" t="s">
        <v>790</v>
      </c>
      <c r="F1182" s="27">
        <v>226</v>
      </c>
      <c r="G1182" s="27">
        <v>244</v>
      </c>
      <c r="H1182" s="83" t="s">
        <v>788</v>
      </c>
    </row>
    <row r="1183" spans="4:8">
      <c r="D1183" s="26" t="str">
        <f>CONCATENATE(учреждения!$A$7)</f>
        <v>Школа</v>
      </c>
      <c r="E1183" s="118" t="s">
        <v>790</v>
      </c>
      <c r="F1183" s="27">
        <v>340</v>
      </c>
      <c r="G1183" s="27">
        <v>244</v>
      </c>
      <c r="H1183" s="83" t="s">
        <v>788</v>
      </c>
    </row>
    <row r="1184" spans="4:8">
      <c r="D1184" s="26" t="str">
        <f>CONCATENATE(учреждения!$A$7)</f>
        <v>Школа</v>
      </c>
      <c r="E1184" s="118" t="s">
        <v>790</v>
      </c>
      <c r="F1184" s="27">
        <v>340</v>
      </c>
      <c r="G1184" s="27">
        <v>244</v>
      </c>
      <c r="H1184" s="83" t="s">
        <v>788</v>
      </c>
    </row>
    <row r="1185" spans="4:8">
      <c r="D1185" s="26" t="str">
        <f>CONCATENATE(учреждения!$A$7)</f>
        <v>Школа</v>
      </c>
      <c r="E1185" s="118" t="s">
        <v>790</v>
      </c>
      <c r="F1185" s="27">
        <v>340</v>
      </c>
      <c r="G1185" s="27">
        <v>244</v>
      </c>
      <c r="H1185" s="83" t="s">
        <v>788</v>
      </c>
    </row>
    <row r="1186" spans="4:8">
      <c r="D1186" s="26" t="str">
        <f>CONCATENATE(учреждения!$A$8)</f>
        <v>Допобр</v>
      </c>
      <c r="E1186" s="118" t="s">
        <v>789</v>
      </c>
      <c r="F1186" s="27">
        <v>183</v>
      </c>
      <c r="G1186" s="27">
        <v>180</v>
      </c>
      <c r="H1186" s="83" t="s">
        <v>788</v>
      </c>
    </row>
    <row r="1187" spans="4:8">
      <c r="D1187" s="26" t="str">
        <f>CONCATENATE(учреждения!$A$8)</f>
        <v>Допобр</v>
      </c>
      <c r="E1187" s="118" t="s">
        <v>790</v>
      </c>
      <c r="F1187" s="27">
        <v>226</v>
      </c>
      <c r="G1187" s="27">
        <v>244</v>
      </c>
      <c r="H1187" s="83" t="s">
        <v>788</v>
      </c>
    </row>
    <row r="1188" spans="4:8">
      <c r="D1188" s="26" t="str">
        <f>CONCATENATE(учреждения!$A$8)</f>
        <v>Допобр</v>
      </c>
      <c r="E1188" s="118" t="s">
        <v>790</v>
      </c>
      <c r="F1188" s="27">
        <v>340</v>
      </c>
      <c r="G1188" s="27">
        <v>244</v>
      </c>
      <c r="H1188" s="83" t="s">
        <v>788</v>
      </c>
    </row>
    <row r="1189" spans="4:8">
      <c r="D1189" s="26" t="str">
        <f>CONCATENATE(учреждения!$A$8)</f>
        <v>Допобр</v>
      </c>
      <c r="E1189" s="118" t="s">
        <v>790</v>
      </c>
      <c r="F1189" s="27">
        <v>340</v>
      </c>
      <c r="G1189" s="27">
        <v>244</v>
      </c>
      <c r="H1189" s="83" t="s">
        <v>788</v>
      </c>
    </row>
    <row r="1190" spans="4:8">
      <c r="D1190" s="26" t="str">
        <f>CONCATENATE(учреждения!$A$8)</f>
        <v>Допобр</v>
      </c>
      <c r="E1190" s="118" t="s">
        <v>790</v>
      </c>
      <c r="F1190" s="27">
        <v>340</v>
      </c>
      <c r="G1190" s="27">
        <v>244</v>
      </c>
      <c r="H1190" s="83" t="s">
        <v>788</v>
      </c>
    </row>
    <row r="1191" spans="4:8">
      <c r="D1191" s="26" t="str">
        <f>CONCATENATE(учреждения!$A$15)</f>
        <v>спорт</v>
      </c>
      <c r="E1191" s="118" t="s">
        <v>789</v>
      </c>
      <c r="F1191" s="27">
        <v>183</v>
      </c>
      <c r="G1191" s="27">
        <v>180</v>
      </c>
      <c r="H1191" s="83" t="s">
        <v>788</v>
      </c>
    </row>
    <row r="1192" spans="4:8">
      <c r="D1192" s="26" t="str">
        <f>CONCATENATE(учреждения!$A$15)</f>
        <v>спорт</v>
      </c>
      <c r="E1192" s="118" t="s">
        <v>790</v>
      </c>
      <c r="F1192" s="27">
        <v>226</v>
      </c>
      <c r="G1192" s="27">
        <v>244</v>
      </c>
      <c r="H1192" s="83" t="s">
        <v>788</v>
      </c>
    </row>
    <row r="1193" spans="4:8">
      <c r="D1193" s="26" t="str">
        <f>CONCATENATE(учреждения!$A$15)</f>
        <v>спорт</v>
      </c>
      <c r="E1193" s="118" t="s">
        <v>790</v>
      </c>
      <c r="F1193" s="27">
        <v>340</v>
      </c>
      <c r="G1193" s="27">
        <v>244</v>
      </c>
      <c r="H1193" s="83" t="s">
        <v>788</v>
      </c>
    </row>
    <row r="1194" spans="4:8">
      <c r="D1194" s="26" t="str">
        <f>CONCATENATE(учреждения!$A$15)</f>
        <v>спорт</v>
      </c>
      <c r="E1194" s="118" t="s">
        <v>790</v>
      </c>
      <c r="F1194" s="27">
        <v>340</v>
      </c>
      <c r="G1194" s="27">
        <v>244</v>
      </c>
      <c r="H1194" s="83" t="s">
        <v>788</v>
      </c>
    </row>
    <row r="1195" spans="4:8">
      <c r="D1195" s="26" t="str">
        <f>CONCATENATE(учреждения!$A$14)</f>
        <v>культура</v>
      </c>
      <c r="E1195" s="118" t="s">
        <v>793</v>
      </c>
      <c r="F1195" s="27">
        <v>183</v>
      </c>
      <c r="G1195" s="27">
        <v>180</v>
      </c>
      <c r="H1195" s="83" t="s">
        <v>553</v>
      </c>
    </row>
    <row r="1196" spans="4:8">
      <c r="D1196" s="26" t="str">
        <f>CONCATENATE(учреждения!$A$14)</f>
        <v>культура</v>
      </c>
      <c r="E1196" s="118" t="s">
        <v>794</v>
      </c>
      <c r="F1196" s="27">
        <v>296</v>
      </c>
      <c r="G1196" s="27">
        <v>244</v>
      </c>
      <c r="H1196" s="83" t="s">
        <v>553</v>
      </c>
    </row>
    <row r="1197" spans="4:8">
      <c r="D1197" s="26" t="str">
        <f>CONCATENATE(учреждения!$A$14)</f>
        <v>культура</v>
      </c>
      <c r="E1197" s="118" t="s">
        <v>794</v>
      </c>
      <c r="F1197" s="27">
        <v>340</v>
      </c>
      <c r="G1197" s="27">
        <v>244</v>
      </c>
      <c r="H1197" s="83" t="s">
        <v>553</v>
      </c>
    </row>
    <row r="1198" spans="4:8">
      <c r="D1198" s="26" t="str">
        <f>CONCATENATE(учреждения!$A$14)</f>
        <v>культура</v>
      </c>
      <c r="E1198" s="118" t="s">
        <v>794</v>
      </c>
      <c r="F1198" s="27">
        <v>340</v>
      </c>
      <c r="G1198" s="27">
        <v>244</v>
      </c>
      <c r="H1198" s="83" t="s">
        <v>553</v>
      </c>
    </row>
    <row r="1199" spans="4:8">
      <c r="D1199" s="26" t="str">
        <f>CONCATENATE(учреждения!$A$7)</f>
        <v>Школа</v>
      </c>
      <c r="E1199" s="118" t="s">
        <v>791</v>
      </c>
      <c r="F1199" s="27">
        <v>183</v>
      </c>
      <c r="G1199" s="27">
        <v>180</v>
      </c>
      <c r="H1199" s="83" t="s">
        <v>553</v>
      </c>
    </row>
    <row r="1200" spans="4:8">
      <c r="D1200" s="26" t="str">
        <f>CONCATENATE(учреждения!$A$7)</f>
        <v>Школа</v>
      </c>
      <c r="E1200" s="118" t="s">
        <v>792</v>
      </c>
      <c r="F1200" s="27">
        <v>226</v>
      </c>
      <c r="G1200" s="27">
        <v>244</v>
      </c>
      <c r="H1200" s="83" t="s">
        <v>553</v>
      </c>
    </row>
    <row r="1201" spans="4:8">
      <c r="D1201" s="26" t="str">
        <f>CONCATENATE(учреждения!$A$7)</f>
        <v>Школа</v>
      </c>
      <c r="E1201" s="118" t="s">
        <v>792</v>
      </c>
      <c r="F1201" s="27">
        <v>340</v>
      </c>
      <c r="G1201" s="27">
        <v>244</v>
      </c>
      <c r="H1201" s="83" t="s">
        <v>553</v>
      </c>
    </row>
    <row r="1202" spans="4:8">
      <c r="D1202" s="26" t="str">
        <f>CONCATENATE(учреждения!$A$7)</f>
        <v>Школа</v>
      </c>
      <c r="E1202" s="118" t="s">
        <v>792</v>
      </c>
      <c r="F1202" s="27">
        <v>340</v>
      </c>
      <c r="G1202" s="27">
        <v>244</v>
      </c>
      <c r="H1202" s="83" t="s">
        <v>553</v>
      </c>
    </row>
    <row r="1203" spans="4:8">
      <c r="D1203" s="26" t="str">
        <f>CONCATENATE(учреждения!$A$7)</f>
        <v>Школа</v>
      </c>
      <c r="E1203" s="118" t="s">
        <v>792</v>
      </c>
      <c r="F1203" s="27">
        <v>340</v>
      </c>
      <c r="G1203" s="27">
        <v>244</v>
      </c>
      <c r="H1203" s="83" t="s">
        <v>553</v>
      </c>
    </row>
    <row r="1204" spans="4:8">
      <c r="D1204" s="26" t="str">
        <f>CONCATENATE(учреждения!$A$8)</f>
        <v>Допобр</v>
      </c>
      <c r="E1204" s="118" t="s">
        <v>791</v>
      </c>
      <c r="F1204" s="27">
        <v>183</v>
      </c>
      <c r="G1204" s="27">
        <v>180</v>
      </c>
      <c r="H1204" s="83" t="s">
        <v>553</v>
      </c>
    </row>
    <row r="1205" spans="4:8">
      <c r="D1205" s="26" t="str">
        <f>CONCATENATE(учреждения!$A$8)</f>
        <v>Допобр</v>
      </c>
      <c r="E1205" s="118" t="s">
        <v>792</v>
      </c>
      <c r="F1205" s="27">
        <v>226</v>
      </c>
      <c r="G1205" s="27">
        <v>244</v>
      </c>
      <c r="H1205" s="83" t="s">
        <v>553</v>
      </c>
    </row>
    <row r="1206" spans="4:8">
      <c r="D1206" s="26" t="str">
        <f>CONCATENATE(учреждения!$A$8)</f>
        <v>Допобр</v>
      </c>
      <c r="E1206" s="118" t="s">
        <v>792</v>
      </c>
      <c r="F1206" s="27">
        <v>340</v>
      </c>
      <c r="G1206" s="27">
        <v>244</v>
      </c>
      <c r="H1206" s="83" t="s">
        <v>553</v>
      </c>
    </row>
    <row r="1207" spans="4:8">
      <c r="D1207" s="26" t="str">
        <f>CONCATENATE(учреждения!$A$8)</f>
        <v>Допобр</v>
      </c>
      <c r="E1207" s="118" t="s">
        <v>792</v>
      </c>
      <c r="F1207" s="27">
        <v>340</v>
      </c>
      <c r="G1207" s="27">
        <v>244</v>
      </c>
      <c r="H1207" s="83" t="s">
        <v>553</v>
      </c>
    </row>
    <row r="1208" spans="4:8">
      <c r="D1208" s="26" t="str">
        <f>CONCATENATE(учреждения!$A$8)</f>
        <v>Допобр</v>
      </c>
      <c r="E1208" s="118" t="s">
        <v>792</v>
      </c>
      <c r="F1208" s="27">
        <v>340</v>
      </c>
      <c r="G1208" s="27">
        <v>244</v>
      </c>
      <c r="H1208" s="83" t="s">
        <v>553</v>
      </c>
    </row>
    <row r="1209" spans="4:8">
      <c r="D1209" s="26" t="str">
        <f>CONCATENATE(учреждения!$A$9)</f>
        <v>благоустройство</v>
      </c>
      <c r="E1209" s="118" t="s">
        <v>555</v>
      </c>
      <c r="F1209" s="27">
        <v>510</v>
      </c>
      <c r="G1209" s="27">
        <v>510</v>
      </c>
      <c r="H1209" s="83" t="s">
        <v>540</v>
      </c>
    </row>
    <row r="1210" spans="4:8">
      <c r="D1210" s="26" t="str">
        <f>CONCATENATE(учреждения!$A$9)</f>
        <v>благоустройство</v>
      </c>
      <c r="E1210" s="118" t="s">
        <v>773</v>
      </c>
      <c r="F1210" s="27">
        <v>183</v>
      </c>
      <c r="G1210" s="27">
        <v>180</v>
      </c>
      <c r="H1210" s="83" t="s">
        <v>541</v>
      </c>
    </row>
    <row r="1211" spans="4:8">
      <c r="D1211" s="26" t="str">
        <f>CONCATENATE(учреждения!$A$9)</f>
        <v>благоустройство</v>
      </c>
      <c r="E1211" s="118" t="s">
        <v>557</v>
      </c>
      <c r="F1211" s="27">
        <v>310</v>
      </c>
      <c r="G1211" s="27">
        <v>244</v>
      </c>
      <c r="H1211" s="83" t="s">
        <v>541</v>
      </c>
    </row>
    <row r="1212" spans="4:8">
      <c r="D1212" s="26" t="str">
        <f>CONCATENATE(учреждения!$A$9)</f>
        <v>благоустройство</v>
      </c>
      <c r="E1212" s="118" t="s">
        <v>557</v>
      </c>
      <c r="F1212" s="27">
        <v>310</v>
      </c>
      <c r="G1212" s="27">
        <v>244</v>
      </c>
      <c r="H1212" s="83" t="s">
        <v>540</v>
      </c>
    </row>
    <row r="1213" spans="4:8">
      <c r="D1213" s="26" t="str">
        <f>CONCATENATE(учреждения!$A$9)</f>
        <v>благоустройство</v>
      </c>
      <c r="E1213" s="118" t="s">
        <v>557</v>
      </c>
      <c r="F1213" s="27">
        <v>340</v>
      </c>
      <c r="G1213" s="27">
        <v>244</v>
      </c>
      <c r="H1213" s="83" t="s">
        <v>540</v>
      </c>
    </row>
    <row r="1214" spans="4:8">
      <c r="D1214" s="26" t="str">
        <f>CONCATENATE(учреждения!$A$9)</f>
        <v>благоустройство</v>
      </c>
      <c r="E1214" s="118" t="s">
        <v>556</v>
      </c>
      <c r="F1214" s="27">
        <v>510</v>
      </c>
      <c r="G1214" s="27">
        <v>510</v>
      </c>
      <c r="H1214" s="83" t="s">
        <v>540</v>
      </c>
    </row>
    <row r="1215" spans="4:8">
      <c r="D1215" s="26" t="str">
        <f>CONCATENATE(учреждения!$A$9)</f>
        <v>благоустройство</v>
      </c>
      <c r="E1215" s="118" t="s">
        <v>600</v>
      </c>
      <c r="F1215" s="27">
        <v>183</v>
      </c>
      <c r="G1215" s="27">
        <v>180</v>
      </c>
      <c r="H1215" s="83" t="s">
        <v>540</v>
      </c>
    </row>
    <row r="1216" spans="4:8">
      <c r="D1216" s="26" t="str">
        <f>CONCATENATE(учреждения!$A$9)</f>
        <v>благоустройство</v>
      </c>
      <c r="E1216" s="118" t="s">
        <v>602</v>
      </c>
      <c r="F1216" s="27">
        <v>222</v>
      </c>
      <c r="G1216" s="27">
        <v>244</v>
      </c>
      <c r="H1216" s="83" t="s">
        <v>540</v>
      </c>
    </row>
    <row r="1217" spans="4:8">
      <c r="D1217" s="26" t="str">
        <f>CONCATENATE(учреждения!$A$9)</f>
        <v>благоустройство</v>
      </c>
      <c r="E1217" s="118" t="s">
        <v>602</v>
      </c>
      <c r="F1217" s="27">
        <v>225</v>
      </c>
      <c r="G1217" s="27">
        <v>244</v>
      </c>
      <c r="H1217" s="83" t="s">
        <v>540</v>
      </c>
    </row>
    <row r="1218" spans="4:8">
      <c r="D1218" s="26" t="str">
        <f>CONCATENATE(учреждения!$A$9)</f>
        <v>благоустройство</v>
      </c>
      <c r="E1218" s="118" t="s">
        <v>602</v>
      </c>
      <c r="F1218" s="27">
        <v>226</v>
      </c>
      <c r="G1218" s="27">
        <v>244</v>
      </c>
      <c r="H1218" s="83" t="s">
        <v>540</v>
      </c>
    </row>
    <row r="1219" spans="4:8">
      <c r="D1219" s="26" t="str">
        <f>CONCATENATE(учреждения!$A$9)</f>
        <v>благоустройство</v>
      </c>
      <c r="E1219" s="118" t="s">
        <v>602</v>
      </c>
      <c r="F1219" s="27">
        <v>310</v>
      </c>
      <c r="G1219" s="27">
        <v>244</v>
      </c>
      <c r="H1219" s="83" t="s">
        <v>540</v>
      </c>
    </row>
    <row r="1220" spans="4:8">
      <c r="D1220" s="26" t="str">
        <f>CONCATENATE(учреждения!$A$9)</f>
        <v>благоустройство</v>
      </c>
      <c r="E1220" s="118" t="s">
        <v>602</v>
      </c>
      <c r="F1220" s="27">
        <v>340</v>
      </c>
      <c r="G1220" s="27">
        <v>244</v>
      </c>
      <c r="H1220" s="83" t="s">
        <v>540</v>
      </c>
    </row>
    <row r="1221" spans="4:8">
      <c r="D1221" s="26" t="str">
        <f>CONCATENATE(учреждения!$A$9)</f>
        <v>благоустройство</v>
      </c>
      <c r="E1221" s="118" t="s">
        <v>602</v>
      </c>
      <c r="F1221" s="27">
        <v>340</v>
      </c>
      <c r="G1221" s="27">
        <v>244</v>
      </c>
      <c r="H1221" s="83" t="s">
        <v>540</v>
      </c>
    </row>
    <row r="1222" spans="4:8">
      <c r="D1222" s="26" t="str">
        <f>CONCATENATE(учреждения!$A$14)</f>
        <v>культура</v>
      </c>
      <c r="E1222" s="118" t="s">
        <v>608</v>
      </c>
      <c r="F1222" s="27">
        <v>180</v>
      </c>
      <c r="G1222" s="27">
        <v>180</v>
      </c>
      <c r="H1222" s="83" t="s">
        <v>543</v>
      </c>
    </row>
    <row r="1223" spans="4:8">
      <c r="D1223" s="26" t="str">
        <f>CONCATENATE(учреждения!$A$14)</f>
        <v>культура</v>
      </c>
      <c r="E1223" s="118" t="s">
        <v>609</v>
      </c>
      <c r="F1223" s="27">
        <v>310</v>
      </c>
      <c r="G1223" s="27">
        <v>244</v>
      </c>
      <c r="H1223" s="83" t="s">
        <v>543</v>
      </c>
    </row>
    <row r="1224" spans="4:8">
      <c r="D1224" s="26" t="str">
        <f>CONCATENATE(учреждения!$A$14)</f>
        <v>культура</v>
      </c>
      <c r="E1224" s="118" t="s">
        <v>609</v>
      </c>
      <c r="F1224" s="27">
        <v>340</v>
      </c>
      <c r="G1224" s="27">
        <v>244</v>
      </c>
      <c r="H1224" s="83" t="s">
        <v>543</v>
      </c>
    </row>
    <row r="1225" spans="4:8">
      <c r="D1225" s="26" t="str">
        <f>CONCATENATE(учреждения!$A$12)</f>
        <v>музей</v>
      </c>
      <c r="E1225" s="118" t="s">
        <v>608</v>
      </c>
      <c r="F1225" s="27">
        <v>180</v>
      </c>
      <c r="G1225" s="27">
        <v>180</v>
      </c>
      <c r="H1225" s="83" t="s">
        <v>543</v>
      </c>
    </row>
    <row r="1226" spans="4:8">
      <c r="D1226" s="26" t="s">
        <v>269</v>
      </c>
      <c r="E1226" s="118" t="s">
        <v>609</v>
      </c>
      <c r="F1226" s="27">
        <v>225</v>
      </c>
      <c r="G1226" s="27">
        <v>244</v>
      </c>
      <c r="H1226" s="83" t="s">
        <v>543</v>
      </c>
    </row>
    <row r="1227" spans="4:8">
      <c r="D1227" s="26" t="s">
        <v>269</v>
      </c>
      <c r="E1227" s="118" t="s">
        <v>609</v>
      </c>
      <c r="F1227" s="27">
        <v>226</v>
      </c>
      <c r="G1227" s="27">
        <v>244</v>
      </c>
      <c r="H1227" s="83" t="s">
        <v>543</v>
      </c>
    </row>
    <row r="1228" spans="4:8">
      <c r="D1228" s="26" t="s">
        <v>269</v>
      </c>
      <c r="E1228" s="118" t="s">
        <v>609</v>
      </c>
      <c r="F1228" s="27">
        <v>310</v>
      </c>
      <c r="G1228" s="27">
        <v>244</v>
      </c>
      <c r="H1228" s="83" t="s">
        <v>543</v>
      </c>
    </row>
    <row r="1229" spans="4:8">
      <c r="D1229" s="26" t="str">
        <f>CONCATENATE(учреждения!$A$10)</f>
        <v>МХШ</v>
      </c>
      <c r="E1229" s="118" t="s">
        <v>608</v>
      </c>
      <c r="F1229" s="27">
        <v>183</v>
      </c>
      <c r="G1229" s="27">
        <v>180</v>
      </c>
      <c r="H1229" s="83" t="s">
        <v>539</v>
      </c>
    </row>
    <row r="1230" spans="4:8">
      <c r="D1230" s="26" t="str">
        <f>CONCATENATE(учреждения!$A$10)</f>
        <v>МХШ</v>
      </c>
      <c r="E1230" s="118" t="s">
        <v>609</v>
      </c>
      <c r="F1230" s="27">
        <v>225</v>
      </c>
      <c r="G1230" s="27">
        <v>244</v>
      </c>
      <c r="H1230" s="83" t="s">
        <v>539</v>
      </c>
    </row>
    <row r="1231" spans="4:8">
      <c r="D1231" s="26" t="str">
        <f>CONCATENATE(учреждения!$A$14)</f>
        <v>культура</v>
      </c>
      <c r="E1231" s="118" t="s">
        <v>609</v>
      </c>
      <c r="F1231" s="27">
        <v>510</v>
      </c>
      <c r="G1231" s="27">
        <v>510</v>
      </c>
      <c r="H1231" s="83" t="s">
        <v>543</v>
      </c>
    </row>
    <row r="1232" spans="4:8">
      <c r="D1232" s="26" t="str">
        <f>CONCATENATE(учреждения!$A$14)</f>
        <v>культура</v>
      </c>
      <c r="E1232" s="118" t="s">
        <v>522</v>
      </c>
      <c r="F1232" s="27">
        <v>180</v>
      </c>
      <c r="G1232" s="27">
        <v>180</v>
      </c>
      <c r="H1232" s="83" t="s">
        <v>543</v>
      </c>
    </row>
    <row r="1233" spans="4:8">
      <c r="D1233" s="26" t="str">
        <f>CONCATENATE(учреждения!$A$14)</f>
        <v>культура</v>
      </c>
      <c r="E1233" s="118" t="s">
        <v>523</v>
      </c>
      <c r="F1233" s="27">
        <v>225</v>
      </c>
      <c r="G1233" s="27">
        <v>244</v>
      </c>
      <c r="H1233" s="83" t="s">
        <v>543</v>
      </c>
    </row>
    <row r="1234" spans="4:8">
      <c r="D1234" s="26" t="str">
        <f>CONCATENATE(учреждения!$A$14)</f>
        <v>культура</v>
      </c>
      <c r="E1234" s="118" t="s">
        <v>842</v>
      </c>
      <c r="F1234" s="27">
        <v>183</v>
      </c>
      <c r="G1234" s="27">
        <v>180</v>
      </c>
      <c r="H1234" s="83" t="s">
        <v>543</v>
      </c>
    </row>
    <row r="1235" spans="4:8">
      <c r="D1235" s="26" t="str">
        <f>CONCATENATE(учреждения!$A$14)</f>
        <v>культура</v>
      </c>
      <c r="E1235" s="118" t="s">
        <v>843</v>
      </c>
      <c r="F1235" s="27">
        <v>310</v>
      </c>
      <c r="G1235" s="27">
        <v>244</v>
      </c>
      <c r="H1235" s="83" t="s">
        <v>543</v>
      </c>
    </row>
    <row r="1236" spans="4:8">
      <c r="D1236" s="26" t="str">
        <f>CONCATENATE(учреждения!$A$14)</f>
        <v>культура</v>
      </c>
      <c r="E1236" s="118" t="s">
        <v>606</v>
      </c>
      <c r="F1236" s="27">
        <v>180</v>
      </c>
      <c r="G1236" s="27">
        <v>180</v>
      </c>
      <c r="H1236" s="83" t="s">
        <v>543</v>
      </c>
    </row>
    <row r="1237" spans="4:8">
      <c r="D1237" s="26" t="str">
        <f>CONCATENATE(учреждения!$A$14)</f>
        <v>культура</v>
      </c>
      <c r="E1237" s="118" t="s">
        <v>607</v>
      </c>
      <c r="F1237" s="27">
        <v>310</v>
      </c>
      <c r="G1237" s="27">
        <v>244</v>
      </c>
      <c r="H1237" s="83" t="s">
        <v>543</v>
      </c>
    </row>
    <row r="1238" spans="4:8">
      <c r="D1238" s="26" t="str">
        <f>CONCATENATE(учреждения!$A$11)</f>
        <v>ЦБС</v>
      </c>
      <c r="E1238" s="118" t="s">
        <v>524</v>
      </c>
      <c r="F1238" s="27">
        <v>183</v>
      </c>
      <c r="G1238" s="27">
        <v>180</v>
      </c>
      <c r="H1238" s="83" t="s">
        <v>543</v>
      </c>
    </row>
    <row r="1239" spans="4:8">
      <c r="D1239" s="26" t="str">
        <f>CONCATENATE(учреждения!$A$11)</f>
        <v>ЦБС</v>
      </c>
      <c r="E1239" s="118" t="s">
        <v>525</v>
      </c>
      <c r="F1239" s="27">
        <v>225</v>
      </c>
      <c r="G1239" s="27">
        <v>244</v>
      </c>
      <c r="H1239" s="83" t="s">
        <v>543</v>
      </c>
    </row>
    <row r="1240" spans="4:8">
      <c r="D1240" s="26" t="str">
        <f>CONCATENATE(учреждения!$A$12)</f>
        <v>музей</v>
      </c>
      <c r="E1240" s="118" t="s">
        <v>526</v>
      </c>
      <c r="F1240" s="27">
        <v>180</v>
      </c>
      <c r="G1240" s="27">
        <v>180</v>
      </c>
      <c r="H1240" s="83" t="s">
        <v>543</v>
      </c>
    </row>
    <row r="1241" spans="4:8">
      <c r="D1241" s="26" t="str">
        <f>CONCATENATE(учреждения!$A$12)</f>
        <v>музей</v>
      </c>
      <c r="E1241" s="118" t="s">
        <v>527</v>
      </c>
      <c r="F1241" s="27">
        <v>225</v>
      </c>
      <c r="G1241" s="27">
        <v>244</v>
      </c>
      <c r="H1241" s="83" t="s">
        <v>543</v>
      </c>
    </row>
    <row r="1242" spans="4:8">
      <c r="D1242" s="26" t="str">
        <f>CONCATENATE(учреждения!$A$10)</f>
        <v>МХШ</v>
      </c>
      <c r="E1242" s="118" t="s">
        <v>528</v>
      </c>
      <c r="F1242" s="27">
        <v>180</v>
      </c>
      <c r="G1242" s="27">
        <v>180</v>
      </c>
      <c r="H1242" s="83" t="s">
        <v>539</v>
      </c>
    </row>
    <row r="1243" spans="4:8">
      <c r="D1243" s="26" t="str">
        <f>CONCATENATE(учреждения!$A$10)</f>
        <v>МХШ</v>
      </c>
      <c r="E1243" s="118" t="s">
        <v>529</v>
      </c>
      <c r="F1243" s="27">
        <v>226</v>
      </c>
      <c r="G1243" s="27">
        <v>244</v>
      </c>
      <c r="H1243" s="83" t="s">
        <v>539</v>
      </c>
    </row>
    <row r="1244" spans="4:8">
      <c r="D1244" s="26" t="str">
        <f>CONCATENATE(учреждения!$A$10)</f>
        <v>МХШ</v>
      </c>
      <c r="E1244" s="118" t="s">
        <v>562</v>
      </c>
      <c r="F1244" s="27">
        <v>180</v>
      </c>
      <c r="G1244" s="27">
        <v>180</v>
      </c>
      <c r="H1244" s="83" t="s">
        <v>539</v>
      </c>
    </row>
    <row r="1245" spans="4:8">
      <c r="D1245" s="26" t="str">
        <f>CONCATENATE(учреждения!$A$10)</f>
        <v>МХШ</v>
      </c>
      <c r="E1245" s="118" t="s">
        <v>563</v>
      </c>
      <c r="F1245" s="27">
        <v>222</v>
      </c>
      <c r="G1245" s="27">
        <v>244</v>
      </c>
      <c r="H1245" s="83" t="s">
        <v>539</v>
      </c>
    </row>
    <row r="1246" spans="4:8">
      <c r="D1246" s="26" t="str">
        <f>CONCATENATE(учреждения!$A$10)</f>
        <v>МХШ</v>
      </c>
      <c r="E1246" s="118" t="s">
        <v>563</v>
      </c>
      <c r="F1246" s="27">
        <v>226</v>
      </c>
      <c r="G1246" s="27">
        <v>244</v>
      </c>
      <c r="H1246" s="83" t="s">
        <v>539</v>
      </c>
    </row>
    <row r="1247" spans="4:8">
      <c r="D1247" s="26" t="str">
        <f>CONCATENATE(учреждения!$A$10)</f>
        <v>МХШ</v>
      </c>
      <c r="E1247" s="118" t="s">
        <v>563</v>
      </c>
      <c r="F1247" s="27">
        <v>290</v>
      </c>
      <c r="G1247" s="27">
        <v>244</v>
      </c>
      <c r="H1247" s="83" t="s">
        <v>539</v>
      </c>
    </row>
    <row r="1248" spans="4:8">
      <c r="D1248" s="26" t="str">
        <f>CONCATENATE(учреждения!$A$10)</f>
        <v>МХШ</v>
      </c>
      <c r="E1248" s="118" t="s">
        <v>563</v>
      </c>
      <c r="F1248" s="27">
        <v>310</v>
      </c>
      <c r="G1248" s="27">
        <v>244</v>
      </c>
      <c r="H1248" s="83" t="s">
        <v>539</v>
      </c>
    </row>
    <row r="1249" spans="4:8">
      <c r="D1249" s="26" t="str">
        <f>CONCATENATE(учреждения!$A$10)</f>
        <v>МХШ</v>
      </c>
      <c r="E1249" s="118" t="s">
        <v>563</v>
      </c>
      <c r="F1249" s="27">
        <v>340</v>
      </c>
      <c r="G1249" s="27">
        <v>244</v>
      </c>
      <c r="H1249" s="83" t="s">
        <v>539</v>
      </c>
    </row>
    <row r="1250" spans="4:8">
      <c r="D1250" s="26" t="str">
        <f>CONCATENATE(учреждения!$A$10)</f>
        <v>МХШ</v>
      </c>
      <c r="E1250" s="118" t="s">
        <v>563</v>
      </c>
      <c r="F1250" s="27">
        <v>340</v>
      </c>
      <c r="G1250" s="27">
        <v>244</v>
      </c>
      <c r="H1250" s="83" t="s">
        <v>539</v>
      </c>
    </row>
    <row r="1251" spans="4:8">
      <c r="D1251" s="26" t="str">
        <f>CONCATENATE(учреждения!$A$11)</f>
        <v>ЦБС</v>
      </c>
      <c r="E1251" s="118" t="s">
        <v>560</v>
      </c>
      <c r="F1251" s="27">
        <v>183</v>
      </c>
      <c r="G1251" s="27">
        <v>180</v>
      </c>
      <c r="H1251" s="83" t="s">
        <v>543</v>
      </c>
    </row>
    <row r="1252" spans="4:8">
      <c r="D1252" s="26" t="str">
        <f>CONCATENATE(учреждения!$A$11)</f>
        <v>ЦБС</v>
      </c>
      <c r="E1252" s="118" t="s">
        <v>561</v>
      </c>
      <c r="F1252" s="27">
        <v>222</v>
      </c>
      <c r="G1252" s="27">
        <v>244</v>
      </c>
      <c r="H1252" s="83" t="s">
        <v>543</v>
      </c>
    </row>
    <row r="1253" spans="4:8">
      <c r="D1253" s="26" t="str">
        <f>CONCATENATE(учреждения!$A$11)</f>
        <v>ЦБС</v>
      </c>
      <c r="E1253" s="118" t="s">
        <v>561</v>
      </c>
      <c r="F1253" s="27">
        <v>226</v>
      </c>
      <c r="G1253" s="27">
        <v>244</v>
      </c>
      <c r="H1253" s="83" t="s">
        <v>543</v>
      </c>
    </row>
    <row r="1254" spans="4:8">
      <c r="D1254" s="26" t="str">
        <f>CONCATENATE(учреждения!$A$11)</f>
        <v>ЦБС</v>
      </c>
      <c r="E1254" s="118" t="s">
        <v>561</v>
      </c>
      <c r="F1254" s="27">
        <v>296</v>
      </c>
      <c r="G1254" s="27">
        <v>244</v>
      </c>
      <c r="H1254" s="83" t="s">
        <v>543</v>
      </c>
    </row>
    <row r="1255" spans="4:8">
      <c r="D1255" s="26" t="str">
        <f>CONCATENATE(учреждения!$A$11)</f>
        <v>ЦБС</v>
      </c>
      <c r="E1255" s="118" t="s">
        <v>561</v>
      </c>
      <c r="F1255" s="27">
        <v>310</v>
      </c>
      <c r="G1255" s="27">
        <v>244</v>
      </c>
      <c r="H1255" s="83" t="s">
        <v>543</v>
      </c>
    </row>
    <row r="1256" spans="4:8">
      <c r="D1256" s="26" t="str">
        <f>CONCATENATE(учреждения!$A$11)</f>
        <v>ЦБС</v>
      </c>
      <c r="E1256" s="118" t="s">
        <v>561</v>
      </c>
      <c r="F1256" s="27">
        <v>340</v>
      </c>
      <c r="G1256" s="27">
        <v>244</v>
      </c>
      <c r="H1256" s="83" t="s">
        <v>543</v>
      </c>
    </row>
    <row r="1257" spans="4:8">
      <c r="D1257" s="26" t="str">
        <f>CONCATENATE(учреждения!$A$11)</f>
        <v>ЦБС</v>
      </c>
      <c r="E1257" s="118" t="s">
        <v>561</v>
      </c>
      <c r="F1257" s="27">
        <v>340</v>
      </c>
      <c r="G1257" s="27">
        <v>244</v>
      </c>
      <c r="H1257" s="83" t="s">
        <v>543</v>
      </c>
    </row>
    <row r="1258" spans="4:8">
      <c r="D1258" s="26" t="str">
        <f>CONCATENATE(учреждения!$A$11)</f>
        <v>ЦБС</v>
      </c>
      <c r="E1258" s="122" t="s">
        <v>615</v>
      </c>
      <c r="F1258" s="32">
        <v>183</v>
      </c>
      <c r="G1258" s="32">
        <v>180</v>
      </c>
      <c r="H1258" s="89" t="s">
        <v>543</v>
      </c>
    </row>
    <row r="1259" spans="4:8">
      <c r="D1259" s="26" t="str">
        <f>CONCATENATE(учреждения!$A$11)</f>
        <v>ЦБС</v>
      </c>
      <c r="E1259" s="122" t="s">
        <v>616</v>
      </c>
      <c r="F1259" s="32">
        <v>221</v>
      </c>
      <c r="G1259" s="32">
        <v>244</v>
      </c>
      <c r="H1259" s="89" t="s">
        <v>543</v>
      </c>
    </row>
    <row r="1260" spans="4:8">
      <c r="D1260" s="26" t="str">
        <f>CONCATENATE(учреждения!$A$11)</f>
        <v>ЦБС</v>
      </c>
      <c r="E1260" s="122" t="s">
        <v>616</v>
      </c>
      <c r="F1260" s="32">
        <v>226</v>
      </c>
      <c r="G1260" s="32">
        <v>244</v>
      </c>
      <c r="H1260" s="89" t="s">
        <v>543</v>
      </c>
    </row>
    <row r="1261" spans="4:8">
      <c r="D1261" s="26" t="str">
        <f>CONCATENATE(учреждения!$A$11)</f>
        <v>ЦБС</v>
      </c>
      <c r="E1261" s="122" t="s">
        <v>616</v>
      </c>
      <c r="F1261" s="32">
        <v>310</v>
      </c>
      <c r="G1261" s="32">
        <v>244</v>
      </c>
      <c r="H1261" s="89" t="s">
        <v>543</v>
      </c>
    </row>
    <row r="1262" spans="4:8">
      <c r="D1262" s="26" t="str">
        <f>CONCATENATE(учреждения!$A$12)</f>
        <v>музей</v>
      </c>
      <c r="E1262" s="118" t="s">
        <v>558</v>
      </c>
      <c r="F1262" s="27">
        <v>180</v>
      </c>
      <c r="G1262" s="27">
        <v>180</v>
      </c>
      <c r="H1262" s="83" t="s">
        <v>543</v>
      </c>
    </row>
    <row r="1263" spans="4:8">
      <c r="D1263" s="26" t="str">
        <f>CONCATENATE(учреждения!$A$12)</f>
        <v>музей</v>
      </c>
      <c r="E1263" s="118" t="s">
        <v>559</v>
      </c>
      <c r="F1263" s="27">
        <v>222</v>
      </c>
      <c r="G1263" s="27">
        <v>244</v>
      </c>
      <c r="H1263" s="83" t="s">
        <v>543</v>
      </c>
    </row>
    <row r="1264" spans="4:8">
      <c r="D1264" s="26" t="str">
        <f>CONCATENATE(учреждения!$A$12)</f>
        <v>музей</v>
      </c>
      <c r="E1264" s="118" t="s">
        <v>559</v>
      </c>
      <c r="F1264" s="27">
        <v>226</v>
      </c>
      <c r="G1264" s="27">
        <v>244</v>
      </c>
      <c r="H1264" s="83" t="s">
        <v>543</v>
      </c>
    </row>
    <row r="1265" spans="4:8">
      <c r="D1265" s="26" t="str">
        <f>CONCATENATE(учреждения!$A$12)</f>
        <v>музей</v>
      </c>
      <c r="E1265" s="118" t="s">
        <v>559</v>
      </c>
      <c r="F1265" s="27">
        <v>290</v>
      </c>
      <c r="G1265" s="27">
        <v>244</v>
      </c>
      <c r="H1265" s="83" t="s">
        <v>543</v>
      </c>
    </row>
    <row r="1266" spans="4:8">
      <c r="D1266" s="26" t="str">
        <f>CONCATENATE(учреждения!$A$12)</f>
        <v>музей</v>
      </c>
      <c r="E1266" s="118" t="s">
        <v>559</v>
      </c>
      <c r="F1266" s="27">
        <v>310</v>
      </c>
      <c r="G1266" s="27">
        <v>244</v>
      </c>
      <c r="H1266" s="83" t="s">
        <v>543</v>
      </c>
    </row>
    <row r="1267" spans="4:8">
      <c r="D1267" s="26" t="str">
        <f>CONCATENATE(учреждения!$A$12)</f>
        <v>музей</v>
      </c>
      <c r="E1267" s="118" t="s">
        <v>559</v>
      </c>
      <c r="F1267" s="27">
        <v>340</v>
      </c>
      <c r="G1267" s="27">
        <v>244</v>
      </c>
      <c r="H1267" s="83" t="s">
        <v>543</v>
      </c>
    </row>
    <row r="1268" spans="4:8">
      <c r="D1268" s="26" t="str">
        <f>CONCATENATE(учреждения!$A$12)</f>
        <v>музей</v>
      </c>
      <c r="E1268" s="118" t="s">
        <v>559</v>
      </c>
      <c r="F1268" s="27">
        <v>340</v>
      </c>
      <c r="G1268" s="27">
        <v>244</v>
      </c>
      <c r="H1268" s="83" t="s">
        <v>543</v>
      </c>
    </row>
    <row r="1269" spans="4:8">
      <c r="D1269" s="26" t="str">
        <f>CONCATENATE(учреждения!$A$14)</f>
        <v>культура</v>
      </c>
      <c r="E1269" s="118" t="s">
        <v>530</v>
      </c>
      <c r="F1269" s="27">
        <v>183</v>
      </c>
      <c r="G1269" s="27">
        <v>180</v>
      </c>
      <c r="H1269" s="83" t="s">
        <v>543</v>
      </c>
    </row>
    <row r="1270" spans="4:8">
      <c r="D1270" s="26" t="str">
        <f>CONCATENATE(учреждения!$A$14)</f>
        <v>культура</v>
      </c>
      <c r="E1270" s="118" t="s">
        <v>531</v>
      </c>
      <c r="F1270" s="27">
        <v>222</v>
      </c>
      <c r="G1270" s="27">
        <v>244</v>
      </c>
      <c r="H1270" s="83" t="s">
        <v>543</v>
      </c>
    </row>
    <row r="1271" spans="4:8">
      <c r="D1271" s="26" t="str">
        <f>CONCATENATE(учреждения!$A$14)</f>
        <v>культура</v>
      </c>
      <c r="E1271" s="118" t="s">
        <v>531</v>
      </c>
      <c r="F1271" s="27">
        <v>226</v>
      </c>
      <c r="G1271" s="27">
        <v>244</v>
      </c>
      <c r="H1271" s="83" t="s">
        <v>543</v>
      </c>
    </row>
    <row r="1272" spans="4:8">
      <c r="D1272" s="26" t="str">
        <f>CONCATENATE(учреждения!$A$14)</f>
        <v>культура</v>
      </c>
      <c r="E1272" s="118" t="s">
        <v>531</v>
      </c>
      <c r="F1272" s="27">
        <v>296</v>
      </c>
      <c r="G1272" s="27">
        <v>244</v>
      </c>
      <c r="H1272" s="83" t="s">
        <v>543</v>
      </c>
    </row>
    <row r="1273" spans="4:8">
      <c r="D1273" s="26" t="str">
        <f>CONCATENATE(учреждения!$A$14)</f>
        <v>культура</v>
      </c>
      <c r="E1273" s="118" t="s">
        <v>531</v>
      </c>
      <c r="F1273" s="27">
        <v>310</v>
      </c>
      <c r="G1273" s="27">
        <v>244</v>
      </c>
      <c r="H1273" s="83" t="s">
        <v>543</v>
      </c>
    </row>
    <row r="1274" spans="4:8">
      <c r="D1274" s="26" t="str">
        <f>CONCATENATE(учреждения!$A$14)</f>
        <v>культура</v>
      </c>
      <c r="E1274" s="118" t="s">
        <v>531</v>
      </c>
      <c r="F1274" s="27">
        <v>340</v>
      </c>
      <c r="G1274" s="27">
        <v>244</v>
      </c>
      <c r="H1274" s="83" t="s">
        <v>543</v>
      </c>
    </row>
    <row r="1275" spans="4:8">
      <c r="D1275" s="26" t="str">
        <f>CONCATENATE(учреждения!$A$14)</f>
        <v>культура</v>
      </c>
      <c r="E1275" s="118" t="s">
        <v>531</v>
      </c>
      <c r="F1275" s="27">
        <v>340</v>
      </c>
      <c r="G1275" s="27">
        <v>244</v>
      </c>
      <c r="H1275" s="83" t="s">
        <v>543</v>
      </c>
    </row>
    <row r="1276" spans="4:8">
      <c r="D1276" s="26" t="str">
        <f>CONCATENATE(учреждения!$A$15)</f>
        <v>спорт</v>
      </c>
      <c r="E1276" s="118" t="s">
        <v>824</v>
      </c>
      <c r="F1276" s="27">
        <v>183</v>
      </c>
      <c r="G1276" s="27">
        <v>180</v>
      </c>
      <c r="H1276" s="83" t="s">
        <v>544</v>
      </c>
    </row>
    <row r="1277" spans="4:8">
      <c r="D1277" s="26" t="str">
        <f>CONCATENATE(учреждения!$A$15)</f>
        <v>спорт</v>
      </c>
      <c r="E1277" s="118" t="s">
        <v>825</v>
      </c>
      <c r="F1277" s="27">
        <v>225</v>
      </c>
      <c r="G1277" s="27">
        <v>244</v>
      </c>
      <c r="H1277" s="83" t="s">
        <v>544</v>
      </c>
    </row>
    <row r="1278" spans="4:8">
      <c r="D1278" s="26" t="str">
        <f>CONCATENATE(учреждения!$A$15)</f>
        <v>спорт</v>
      </c>
      <c r="E1278" s="118" t="s">
        <v>825</v>
      </c>
      <c r="F1278" s="27">
        <v>226</v>
      </c>
      <c r="G1278" s="27">
        <v>244</v>
      </c>
      <c r="H1278" s="83" t="s">
        <v>544</v>
      </c>
    </row>
    <row r="1279" spans="4:8">
      <c r="D1279" s="26" t="str">
        <f>CONCATENATE(учреждения!$A$15)</f>
        <v>спорт</v>
      </c>
      <c r="E1279" s="118" t="s">
        <v>825</v>
      </c>
      <c r="F1279" s="27">
        <v>310</v>
      </c>
      <c r="G1279" s="27">
        <v>244</v>
      </c>
      <c r="H1279" s="83" t="s">
        <v>544</v>
      </c>
    </row>
    <row r="1280" spans="4:8">
      <c r="D1280" s="26" t="str">
        <f>CONCATENATE(учреждения!$A$15)</f>
        <v>спорт</v>
      </c>
      <c r="E1280" s="118" t="s">
        <v>825</v>
      </c>
      <c r="F1280" s="27">
        <v>340</v>
      </c>
      <c r="G1280" s="27">
        <v>244</v>
      </c>
      <c r="H1280" s="83" t="s">
        <v>544</v>
      </c>
    </row>
    <row r="1281" spans="4:8">
      <c r="D1281" s="26" t="str">
        <f>CONCATENATE(учреждения!$A$6)</f>
        <v>Детсад</v>
      </c>
      <c r="E1281" s="118" t="s">
        <v>822</v>
      </c>
      <c r="F1281" s="27">
        <v>183</v>
      </c>
      <c r="G1281" s="27">
        <v>180</v>
      </c>
      <c r="H1281" s="83" t="s">
        <v>537</v>
      </c>
    </row>
    <row r="1282" spans="4:8">
      <c r="D1282" s="26" t="str">
        <f>CONCATENATE(учреждения!$A$6)</f>
        <v>Детсад</v>
      </c>
      <c r="E1282" s="118" t="s">
        <v>823</v>
      </c>
      <c r="F1282" s="27">
        <v>225</v>
      </c>
      <c r="G1282" s="27">
        <v>244</v>
      </c>
      <c r="H1282" s="83" t="s">
        <v>537</v>
      </c>
    </row>
    <row r="1283" spans="4:8">
      <c r="D1283" s="26" t="str">
        <f>CONCATENATE(учреждения!$A$6)</f>
        <v>Детсад</v>
      </c>
      <c r="E1283" s="118" t="s">
        <v>823</v>
      </c>
      <c r="F1283" s="27">
        <v>226</v>
      </c>
      <c r="G1283" s="27">
        <v>244</v>
      </c>
      <c r="H1283" s="83" t="s">
        <v>537</v>
      </c>
    </row>
    <row r="1284" spans="4:8">
      <c r="D1284" s="26" t="str">
        <f>CONCATENATE(учреждения!$A$6)</f>
        <v>Детсад</v>
      </c>
      <c r="E1284" s="118" t="s">
        <v>612</v>
      </c>
      <c r="F1284" s="27">
        <v>183</v>
      </c>
      <c r="G1284" s="27">
        <v>180</v>
      </c>
      <c r="H1284" s="83" t="s">
        <v>537</v>
      </c>
    </row>
    <row r="1285" spans="4:8">
      <c r="D1285" s="26" t="str">
        <f>CONCATENATE(учреждения!$A$6)</f>
        <v>Детсад</v>
      </c>
      <c r="E1285" s="118" t="s">
        <v>774</v>
      </c>
      <c r="F1285" s="27">
        <v>225</v>
      </c>
      <c r="G1285" s="27">
        <v>244</v>
      </c>
      <c r="H1285" s="83" t="s">
        <v>537</v>
      </c>
    </row>
    <row r="1286" spans="4:8">
      <c r="D1286" s="26" t="str">
        <f>CONCATENATE(учреждения!$A$7)</f>
        <v>Школа</v>
      </c>
      <c r="E1286" s="118" t="s">
        <v>612</v>
      </c>
      <c r="F1286" s="27">
        <v>180</v>
      </c>
      <c r="G1286" s="27">
        <v>180</v>
      </c>
      <c r="H1286" s="83" t="s">
        <v>538</v>
      </c>
    </row>
    <row r="1287" spans="4:8">
      <c r="D1287" s="26" t="str">
        <f>CONCATENATE(учреждения!$A$7)</f>
        <v>Школа</v>
      </c>
      <c r="E1287" s="118" t="s">
        <v>618</v>
      </c>
      <c r="F1287" s="27">
        <v>225</v>
      </c>
      <c r="G1287" s="27">
        <v>243</v>
      </c>
      <c r="H1287" s="83" t="s">
        <v>538</v>
      </c>
    </row>
    <row r="1288" spans="4:8">
      <c r="D1288" s="26" t="str">
        <f>CONCATENATE(учреждения!$A$14)</f>
        <v>культура</v>
      </c>
      <c r="E1288" s="118" t="s">
        <v>612</v>
      </c>
      <c r="F1288" s="27">
        <v>183</v>
      </c>
      <c r="G1288" s="27">
        <v>180</v>
      </c>
      <c r="H1288" s="83" t="s">
        <v>543</v>
      </c>
    </row>
    <row r="1289" spans="4:8">
      <c r="D1289" s="26" t="str">
        <f>CONCATENATE(учреждения!$A$14)</f>
        <v>культура</v>
      </c>
      <c r="E1289" s="118" t="s">
        <v>774</v>
      </c>
      <c r="F1289" s="27">
        <v>310</v>
      </c>
      <c r="G1289" s="27">
        <v>244</v>
      </c>
      <c r="H1289" s="83" t="s">
        <v>543</v>
      </c>
    </row>
    <row r="1290" spans="4:8">
      <c r="D1290" s="26" t="str">
        <f>CONCATENATE(учреждения!$A$9)</f>
        <v>благоустройство</v>
      </c>
      <c r="E1290" s="118" t="s">
        <v>532</v>
      </c>
      <c r="F1290" s="27">
        <v>183</v>
      </c>
      <c r="G1290" s="27">
        <v>180</v>
      </c>
      <c r="H1290" s="83" t="s">
        <v>540</v>
      </c>
    </row>
    <row r="1291" spans="4:8">
      <c r="D1291" s="26" t="str">
        <f>CONCATENATE(учреждения!$A$9)</f>
        <v>благоустройство</v>
      </c>
      <c r="E1291" s="118" t="s">
        <v>533</v>
      </c>
      <c r="F1291" s="27">
        <v>226</v>
      </c>
      <c r="G1291" s="27">
        <v>244</v>
      </c>
      <c r="H1291" s="83" t="s">
        <v>540</v>
      </c>
    </row>
    <row r="1292" spans="4:8">
      <c r="D1292" s="26" t="str">
        <f>CONCATENATE(учреждения!$A$9)</f>
        <v>благоустройство</v>
      </c>
      <c r="E1292" s="118" t="s">
        <v>533</v>
      </c>
      <c r="F1292" s="27">
        <v>310</v>
      </c>
      <c r="G1292" s="27">
        <v>244</v>
      </c>
      <c r="H1292" s="83" t="s">
        <v>540</v>
      </c>
    </row>
    <row r="1293" spans="4:8">
      <c r="D1293" s="26" t="str">
        <f>CONCATENATE(учреждения!$A$6)</f>
        <v>Детсад</v>
      </c>
      <c r="E1293" s="118" t="s">
        <v>532</v>
      </c>
      <c r="F1293" s="27">
        <v>183</v>
      </c>
      <c r="G1293" s="27">
        <v>180</v>
      </c>
      <c r="H1293" s="83" t="s">
        <v>537</v>
      </c>
    </row>
    <row r="1294" spans="4:8">
      <c r="D1294" s="26" t="str">
        <f>CONCATENATE(учреждения!$A$6)</f>
        <v>Детсад</v>
      </c>
      <c r="E1294" s="118" t="s">
        <v>533</v>
      </c>
      <c r="F1294" s="27">
        <v>310</v>
      </c>
      <c r="G1294" s="27">
        <v>244</v>
      </c>
      <c r="H1294" s="83" t="s">
        <v>537</v>
      </c>
    </row>
    <row r="1295" spans="4:8">
      <c r="D1295" s="26" t="str">
        <f>CONCATENATE(учреждения!$A$6)</f>
        <v>Детсад</v>
      </c>
      <c r="E1295" s="118" t="s">
        <v>533</v>
      </c>
      <c r="F1295" s="27">
        <v>340</v>
      </c>
      <c r="G1295" s="27">
        <v>244</v>
      </c>
      <c r="H1295" s="83" t="s">
        <v>537</v>
      </c>
    </row>
    <row r="1296" spans="4:8">
      <c r="D1296" s="26" t="str">
        <f>CONCATENATE(учреждения!$A$7)</f>
        <v>Школа</v>
      </c>
      <c r="E1296" s="118" t="s">
        <v>532</v>
      </c>
      <c r="F1296" s="27">
        <v>180</v>
      </c>
      <c r="G1296" s="27">
        <v>180</v>
      </c>
      <c r="H1296" s="83" t="s">
        <v>538</v>
      </c>
    </row>
    <row r="1297" spans="4:8">
      <c r="D1297" s="26" t="str">
        <f>CONCATENATE(учреждения!$A$7)</f>
        <v>Школа</v>
      </c>
      <c r="E1297" s="118" t="s">
        <v>533</v>
      </c>
      <c r="F1297" s="27">
        <v>340</v>
      </c>
      <c r="G1297" s="27">
        <v>244</v>
      </c>
      <c r="H1297" s="83" t="s">
        <v>538</v>
      </c>
    </row>
    <row r="1298" spans="4:8">
      <c r="D1298" s="26" t="str">
        <f>CONCATENATE(учреждения!$A$8)</f>
        <v>Допобр</v>
      </c>
      <c r="E1298" s="118" t="s">
        <v>532</v>
      </c>
      <c r="F1298" s="27">
        <v>183</v>
      </c>
      <c r="G1298" s="27">
        <v>180</v>
      </c>
      <c r="H1298" s="83" t="s">
        <v>539</v>
      </c>
    </row>
    <row r="1299" spans="4:8">
      <c r="D1299" s="26" t="str">
        <f>CONCATENATE(учреждения!$A$8)</f>
        <v>Допобр</v>
      </c>
      <c r="E1299" s="118" t="s">
        <v>533</v>
      </c>
      <c r="F1299" s="27">
        <v>225</v>
      </c>
      <c r="G1299" s="27">
        <v>244</v>
      </c>
      <c r="H1299" s="83" t="s">
        <v>539</v>
      </c>
    </row>
    <row r="1300" spans="4:8">
      <c r="D1300" s="26" t="str">
        <f>CONCATENATE(учреждения!$A$8)</f>
        <v>Допобр</v>
      </c>
      <c r="E1300" s="118" t="s">
        <v>533</v>
      </c>
      <c r="F1300" s="27">
        <v>310</v>
      </c>
      <c r="G1300" s="27">
        <v>244</v>
      </c>
      <c r="H1300" s="83" t="s">
        <v>539</v>
      </c>
    </row>
    <row r="1301" spans="4:8">
      <c r="D1301" s="26" t="str">
        <f>CONCATENATE(учреждения!$A$8)</f>
        <v>Допобр</v>
      </c>
      <c r="E1301" s="118" t="s">
        <v>533</v>
      </c>
      <c r="F1301" s="27">
        <v>340</v>
      </c>
      <c r="G1301" s="27">
        <v>244</v>
      </c>
      <c r="H1301" s="83" t="s">
        <v>539</v>
      </c>
    </row>
    <row r="1302" spans="4:8">
      <c r="D1302" s="26" t="str">
        <f>CONCATENATE(учреждения!$A$10)</f>
        <v>МХШ</v>
      </c>
      <c r="E1302" s="118" t="s">
        <v>532</v>
      </c>
      <c r="F1302" s="27">
        <v>183</v>
      </c>
      <c r="G1302" s="27">
        <v>180</v>
      </c>
      <c r="H1302" s="83" t="s">
        <v>539</v>
      </c>
    </row>
    <row r="1303" spans="4:8">
      <c r="D1303" s="26" t="str">
        <f>CONCATENATE(учреждения!$A$10)</f>
        <v>МХШ</v>
      </c>
      <c r="E1303" s="118" t="s">
        <v>533</v>
      </c>
      <c r="F1303" s="27">
        <v>226</v>
      </c>
      <c r="G1303" s="27">
        <v>244</v>
      </c>
      <c r="H1303" s="83" t="s">
        <v>539</v>
      </c>
    </row>
    <row r="1304" spans="4:8">
      <c r="D1304" s="26" t="str">
        <f>CONCATENATE(учреждения!$A$10)</f>
        <v>МХШ</v>
      </c>
      <c r="E1304" s="118" t="s">
        <v>533</v>
      </c>
      <c r="F1304" s="27">
        <v>290</v>
      </c>
      <c r="G1304" s="27">
        <v>244</v>
      </c>
      <c r="H1304" s="83" t="s">
        <v>539</v>
      </c>
    </row>
    <row r="1305" spans="4:8">
      <c r="D1305" s="26" t="str">
        <f>CONCATENATE(учреждения!$A$10)</f>
        <v>МХШ</v>
      </c>
      <c r="E1305" s="118" t="s">
        <v>533</v>
      </c>
      <c r="F1305" s="27">
        <v>310</v>
      </c>
      <c r="G1305" s="27">
        <v>244</v>
      </c>
      <c r="H1305" s="83" t="s">
        <v>539</v>
      </c>
    </row>
    <row r="1306" spans="4:8">
      <c r="D1306" s="26" t="str">
        <f>CONCATENATE(учреждения!$A$10)</f>
        <v>МХШ</v>
      </c>
      <c r="E1306" s="120" t="s">
        <v>533</v>
      </c>
      <c r="F1306" s="28">
        <v>340</v>
      </c>
      <c r="G1306" s="28">
        <v>244</v>
      </c>
      <c r="H1306" s="85" t="s">
        <v>539</v>
      </c>
    </row>
    <row r="1307" spans="4:8">
      <c r="D1307" s="26" t="str">
        <f>CONCATENATE(учреждения!$A$11)</f>
        <v>ЦБС</v>
      </c>
      <c r="E1307" s="118" t="s">
        <v>532</v>
      </c>
      <c r="F1307" s="27">
        <v>183</v>
      </c>
      <c r="G1307" s="27">
        <v>180</v>
      </c>
      <c r="H1307" s="83" t="s">
        <v>543</v>
      </c>
    </row>
    <row r="1308" spans="4:8">
      <c r="D1308" s="26" t="str">
        <f>CONCATENATE(учреждения!$A$11)</f>
        <v>ЦБС</v>
      </c>
      <c r="E1308" s="118" t="s">
        <v>533</v>
      </c>
      <c r="F1308" s="27">
        <v>226</v>
      </c>
      <c r="G1308" s="27">
        <v>244</v>
      </c>
      <c r="H1308" s="83" t="s">
        <v>543</v>
      </c>
    </row>
    <row r="1309" spans="4:8">
      <c r="D1309" s="26" t="str">
        <f>CONCATENATE(учреждения!$A$11)</f>
        <v>ЦБС</v>
      </c>
      <c r="E1309" s="118" t="s">
        <v>533</v>
      </c>
      <c r="F1309" s="27">
        <v>296</v>
      </c>
      <c r="G1309" s="27">
        <v>244</v>
      </c>
      <c r="H1309" s="83" t="s">
        <v>543</v>
      </c>
    </row>
    <row r="1310" spans="4:8">
      <c r="D1310" s="26" t="str">
        <f>CONCATENATE(учреждения!$A$11)</f>
        <v>ЦБС</v>
      </c>
      <c r="E1310" s="118" t="s">
        <v>533</v>
      </c>
      <c r="F1310" s="27">
        <v>310</v>
      </c>
      <c r="G1310" s="27">
        <v>244</v>
      </c>
      <c r="H1310" s="83" t="s">
        <v>543</v>
      </c>
    </row>
    <row r="1311" spans="4:8">
      <c r="D1311" s="26" t="str">
        <f>CONCATENATE(учреждения!$A$11)</f>
        <v>ЦБС</v>
      </c>
      <c r="E1311" s="120" t="s">
        <v>533</v>
      </c>
      <c r="F1311" s="28">
        <v>340</v>
      </c>
      <c r="G1311" s="28">
        <v>244</v>
      </c>
      <c r="H1311" s="85" t="s">
        <v>543</v>
      </c>
    </row>
    <row r="1312" spans="4:8">
      <c r="D1312" s="26" t="str">
        <f>CONCATENATE(учреждения!$A$12)</f>
        <v>музей</v>
      </c>
      <c r="E1312" s="118" t="s">
        <v>532</v>
      </c>
      <c r="F1312" s="27">
        <v>183</v>
      </c>
      <c r="G1312" s="27">
        <v>180</v>
      </c>
      <c r="H1312" s="83" t="s">
        <v>543</v>
      </c>
    </row>
    <row r="1313" spans="4:8">
      <c r="D1313" s="26" t="str">
        <f>CONCATENATE(учреждения!$A$12)</f>
        <v>музей</v>
      </c>
      <c r="E1313" s="118" t="s">
        <v>533</v>
      </c>
      <c r="F1313" s="27">
        <v>225</v>
      </c>
      <c r="G1313" s="27">
        <v>244</v>
      </c>
      <c r="H1313" s="83" t="s">
        <v>543</v>
      </c>
    </row>
    <row r="1314" spans="4:8">
      <c r="D1314" s="26" t="str">
        <f>CONCATENATE(учреждения!$A$12)</f>
        <v>музей</v>
      </c>
      <c r="E1314" s="118" t="s">
        <v>533</v>
      </c>
      <c r="F1314" s="27">
        <v>226</v>
      </c>
      <c r="G1314" s="27">
        <v>244</v>
      </c>
      <c r="H1314" s="83" t="s">
        <v>543</v>
      </c>
    </row>
    <row r="1315" spans="4:8">
      <c r="D1315" s="26" t="str">
        <f>CONCATENATE(учреждения!$A$12)</f>
        <v>музей</v>
      </c>
      <c r="E1315" s="118" t="s">
        <v>533</v>
      </c>
      <c r="F1315" s="27">
        <v>290</v>
      </c>
      <c r="G1315" s="27">
        <v>244</v>
      </c>
      <c r="H1315" s="83" t="s">
        <v>543</v>
      </c>
    </row>
    <row r="1316" spans="4:8">
      <c r="D1316" s="26" t="str">
        <f>CONCATENATE(учреждения!$A$12)</f>
        <v>музей</v>
      </c>
      <c r="E1316" s="118" t="s">
        <v>533</v>
      </c>
      <c r="F1316" s="27">
        <v>310</v>
      </c>
      <c r="G1316" s="27">
        <v>244</v>
      </c>
      <c r="H1316" s="83" t="s">
        <v>543</v>
      </c>
    </row>
    <row r="1317" spans="4:8">
      <c r="D1317" s="26" t="str">
        <f>CONCATENATE(учреждения!$A$12)</f>
        <v>музей</v>
      </c>
      <c r="E1317" s="120" t="s">
        <v>533</v>
      </c>
      <c r="F1317" s="28">
        <v>340</v>
      </c>
      <c r="G1317" s="28">
        <v>244</v>
      </c>
      <c r="H1317" s="85" t="s">
        <v>543</v>
      </c>
    </row>
    <row r="1318" spans="4:8">
      <c r="D1318" s="26" t="str">
        <f>CONCATENATE(учреждения!$A$5)</f>
        <v>МФЦ</v>
      </c>
      <c r="E1318" s="120" t="s">
        <v>783</v>
      </c>
      <c r="F1318" s="28">
        <v>180</v>
      </c>
      <c r="G1318" s="28">
        <v>180</v>
      </c>
      <c r="H1318" s="85" t="s">
        <v>545</v>
      </c>
    </row>
    <row r="1319" spans="4:8">
      <c r="D1319" s="26" t="str">
        <f>CONCATENATE(учреждения!$A$5)</f>
        <v>МФЦ</v>
      </c>
      <c r="E1319" s="120" t="s">
        <v>784</v>
      </c>
      <c r="F1319" s="28">
        <v>225</v>
      </c>
      <c r="G1319" s="28">
        <v>244</v>
      </c>
      <c r="H1319" s="85" t="s">
        <v>545</v>
      </c>
    </row>
    <row r="1320" spans="4:8">
      <c r="D1320" s="26" t="str">
        <f>CONCATENATE(учреждения!$A$5)</f>
        <v>МФЦ</v>
      </c>
      <c r="E1320" s="120" t="s">
        <v>784</v>
      </c>
      <c r="F1320" s="28">
        <v>226</v>
      </c>
      <c r="G1320" s="28">
        <v>244</v>
      </c>
      <c r="H1320" s="85" t="s">
        <v>545</v>
      </c>
    </row>
    <row r="1321" spans="4:8">
      <c r="D1321" s="26" t="str">
        <f>CONCATENATE(учреждения!$A$14)</f>
        <v>культура</v>
      </c>
      <c r="E1321" s="118" t="s">
        <v>532</v>
      </c>
      <c r="F1321" s="27">
        <v>183</v>
      </c>
      <c r="G1321" s="27">
        <v>180</v>
      </c>
      <c r="H1321" s="83" t="s">
        <v>543</v>
      </c>
    </row>
    <row r="1322" spans="4:8">
      <c r="D1322" s="26" t="str">
        <f>CONCATENATE(учреждения!$A$14)</f>
        <v>культура</v>
      </c>
      <c r="E1322" s="118" t="s">
        <v>533</v>
      </c>
      <c r="F1322" s="27">
        <v>226</v>
      </c>
      <c r="G1322" s="27">
        <v>244</v>
      </c>
      <c r="H1322" s="83" t="s">
        <v>543</v>
      </c>
    </row>
    <row r="1323" spans="4:8">
      <c r="D1323" s="26" t="str">
        <f>CONCATENATE(учреждения!$A$14)</f>
        <v>культура</v>
      </c>
      <c r="E1323" s="118" t="s">
        <v>533</v>
      </c>
      <c r="F1323" s="27">
        <v>290</v>
      </c>
      <c r="G1323" s="27">
        <v>244</v>
      </c>
      <c r="H1323" s="83" t="s">
        <v>543</v>
      </c>
    </row>
    <row r="1324" spans="4:8">
      <c r="D1324" s="26" t="str">
        <f>CONCATENATE(учреждения!$A$14)</f>
        <v>культура</v>
      </c>
      <c r="E1324" s="118" t="s">
        <v>533</v>
      </c>
      <c r="F1324" s="27">
        <v>310</v>
      </c>
      <c r="G1324" s="27">
        <v>244</v>
      </c>
      <c r="H1324" s="83" t="s">
        <v>543</v>
      </c>
    </row>
    <row r="1325" spans="4:8">
      <c r="D1325" s="26" t="str">
        <f>CONCATENATE(учреждения!$A$14)</f>
        <v>культура</v>
      </c>
      <c r="E1325" s="120" t="s">
        <v>533</v>
      </c>
      <c r="F1325" s="27">
        <v>340</v>
      </c>
      <c r="G1325" s="27">
        <v>244</v>
      </c>
      <c r="H1325" s="83" t="s">
        <v>543</v>
      </c>
    </row>
    <row r="1326" spans="4:8">
      <c r="D1326" s="26" t="str">
        <f>CONCATENATE(учреждения!$A$14)</f>
        <v>культура</v>
      </c>
      <c r="E1326" s="120" t="s">
        <v>533</v>
      </c>
      <c r="F1326" s="27">
        <v>340</v>
      </c>
      <c r="G1326" s="27">
        <v>244</v>
      </c>
      <c r="H1326" s="83" t="s">
        <v>543</v>
      </c>
    </row>
    <row r="1327" spans="4:8">
      <c r="D1327" s="26" t="str">
        <f>CONCATENATE(учреждения!$A$15)</f>
        <v>спорт</v>
      </c>
      <c r="E1327" s="118" t="s">
        <v>532</v>
      </c>
      <c r="F1327" s="27">
        <v>180</v>
      </c>
      <c r="G1327" s="27">
        <v>180</v>
      </c>
      <c r="H1327" s="83" t="s">
        <v>544</v>
      </c>
    </row>
    <row r="1328" spans="4:8">
      <c r="D1328" s="26" t="str">
        <f>CONCATENATE(учреждения!$A$15)</f>
        <v>спорт</v>
      </c>
      <c r="E1328" s="118" t="s">
        <v>533</v>
      </c>
      <c r="F1328" s="27">
        <v>225</v>
      </c>
      <c r="G1328" s="27">
        <v>244</v>
      </c>
      <c r="H1328" s="83" t="s">
        <v>544</v>
      </c>
    </row>
    <row r="1329" spans="1:8">
      <c r="D1329" s="26" t="str">
        <f>CONCATENATE(учреждения!$A$15)</f>
        <v>спорт</v>
      </c>
      <c r="E1329" s="118" t="s">
        <v>533</v>
      </c>
      <c r="F1329" s="27">
        <v>226</v>
      </c>
      <c r="G1329" s="27">
        <v>244</v>
      </c>
      <c r="H1329" s="83" t="s">
        <v>544</v>
      </c>
    </row>
    <row r="1330" spans="1:8">
      <c r="D1330" s="26" t="str">
        <f>CONCATENATE(учреждения!$A$15)</f>
        <v>спорт</v>
      </c>
      <c r="E1330" s="118" t="s">
        <v>533</v>
      </c>
      <c r="F1330" s="27">
        <v>290</v>
      </c>
      <c r="G1330" s="27">
        <v>244</v>
      </c>
      <c r="H1330" s="83" t="s">
        <v>544</v>
      </c>
    </row>
    <row r="1331" spans="1:8">
      <c r="D1331" s="26" t="str">
        <f>CONCATENATE(учреждения!$A$15)</f>
        <v>спорт</v>
      </c>
      <c r="E1331" s="118" t="s">
        <v>533</v>
      </c>
      <c r="F1331" s="27">
        <v>310</v>
      </c>
      <c r="G1331" s="27">
        <v>244</v>
      </c>
      <c r="H1331" s="83" t="s">
        <v>544</v>
      </c>
    </row>
    <row r="1332" spans="1:8">
      <c r="D1332" s="26" t="str">
        <f>CONCATENATE(учреждения!$A$15)</f>
        <v>спорт</v>
      </c>
      <c r="E1332" s="118" t="s">
        <v>533</v>
      </c>
      <c r="F1332" s="27">
        <v>340</v>
      </c>
      <c r="G1332" s="27">
        <v>244</v>
      </c>
      <c r="H1332" s="83" t="s">
        <v>544</v>
      </c>
    </row>
    <row r="1333" spans="1:8">
      <c r="D1333" s="79" t="str">
        <f>CONCATENATE(учреждения!$A$15)</f>
        <v>спорт</v>
      </c>
      <c r="E1333" s="120" t="s">
        <v>533</v>
      </c>
      <c r="F1333" s="28">
        <v>340</v>
      </c>
      <c r="G1333" s="28">
        <v>244</v>
      </c>
      <c r="H1333" s="85" t="s">
        <v>544</v>
      </c>
    </row>
    <row r="1334" spans="1:8">
      <c r="D1334" s="79" t="str">
        <f>CONCATENATE(учреждения!$A$5)</f>
        <v>МФЦ</v>
      </c>
      <c r="E1334" s="236" t="s">
        <v>781</v>
      </c>
      <c r="F1334" s="28">
        <v>183</v>
      </c>
      <c r="G1334" s="28">
        <v>180</v>
      </c>
      <c r="H1334" s="85" t="s">
        <v>545</v>
      </c>
    </row>
    <row r="1335" spans="1:8" s="80" customFormat="1">
      <c r="A1335" s="80">
        <f>ROW()</f>
        <v>1335</v>
      </c>
      <c r="D1335" s="80" t="str">
        <f>CONCATENATE(учреждения!$A$5)</f>
        <v>МФЦ</v>
      </c>
      <c r="E1335" s="237" t="s">
        <v>782</v>
      </c>
      <c r="F1335" s="81">
        <v>226</v>
      </c>
      <c r="G1335" s="81">
        <v>244</v>
      </c>
      <c r="H1335" s="86" t="s">
        <v>545</v>
      </c>
    </row>
    <row r="1336" spans="1:8">
      <c r="E1336" s="26"/>
      <c r="F1336" s="26"/>
      <c r="G1336" s="26"/>
      <c r="H1336" s="27"/>
    </row>
    <row r="1337" spans="1:8" s="79" customFormat="1">
      <c r="H1337" s="28"/>
    </row>
    <row r="1338" spans="1:8" s="79" customFormat="1">
      <c r="D1338" s="26"/>
      <c r="E1338" s="120"/>
      <c r="F1338" s="27"/>
      <c r="G1338" s="27"/>
      <c r="H1338" s="83"/>
    </row>
    <row r="1339" spans="1:8">
      <c r="E1339" s="120"/>
    </row>
    <row r="1340" spans="1:8">
      <c r="E1340" s="120"/>
    </row>
    <row r="1341" spans="1:8">
      <c r="E1341" s="120"/>
    </row>
    <row r="1342" spans="1:8">
      <c r="E1342" s="120"/>
    </row>
    <row r="1343" spans="1:8">
      <c r="E1343" s="120"/>
    </row>
    <row r="1344" spans="1:8">
      <c r="E1344" s="120"/>
    </row>
    <row r="1345" spans="5:5">
      <c r="E1345" s="120"/>
    </row>
    <row r="1346" spans="5:5">
      <c r="E1346" s="120"/>
    </row>
    <row r="1347" spans="5:5">
      <c r="E1347" s="120"/>
    </row>
    <row r="1348" spans="5:5">
      <c r="E1348" s="120"/>
    </row>
    <row r="1349" spans="5:5">
      <c r="E1349" s="120"/>
    </row>
    <row r="1350" spans="5:5">
      <c r="E1350" s="120"/>
    </row>
    <row r="1351" spans="5:5">
      <c r="E1351" s="120"/>
    </row>
    <row r="1352" spans="5:5">
      <c r="E1352" s="120"/>
    </row>
    <row r="1353" spans="5:5">
      <c r="E1353" s="120"/>
    </row>
    <row r="1354" spans="5:5">
      <c r="E1354" s="120"/>
    </row>
    <row r="1355" spans="5:5">
      <c r="E1355" s="120"/>
    </row>
    <row r="1356" spans="5:5">
      <c r="E1356" s="120"/>
    </row>
    <row r="1357" spans="5:5">
      <c r="E1357" s="120"/>
    </row>
    <row r="1358" spans="5:5">
      <c r="E1358" s="120"/>
    </row>
    <row r="1359" spans="5:5">
      <c r="E1359" s="120"/>
    </row>
    <row r="1360" spans="5:5">
      <c r="E1360" s="120"/>
    </row>
    <row r="1361" spans="5:5">
      <c r="E1361" s="120"/>
    </row>
    <row r="1362" spans="5:5">
      <c r="E1362" s="120"/>
    </row>
    <row r="1363" spans="5:5">
      <c r="E1363" s="120"/>
    </row>
    <row r="1364" spans="5:5">
      <c r="E1364" s="120"/>
    </row>
    <row r="1365" spans="5:5">
      <c r="E1365" s="120"/>
    </row>
    <row r="1366" spans="5:5">
      <c r="E1366" s="120"/>
    </row>
    <row r="1367" spans="5:5">
      <c r="E1367" s="120"/>
    </row>
    <row r="1368" spans="5:5">
      <c r="E1368" s="120"/>
    </row>
    <row r="1369" spans="5:5">
      <c r="E1369" s="120"/>
    </row>
  </sheetData>
  <sheetProtection password="E80F" sheet="1" objects="1" scenarios="1" formatCells="0" formatColumns="0" formatRows="0" insertColumns="0" insertRows="0" insertHyperlinks="0" deleteColumns="0" deleteRows="0" sort="0" autoFilter="0" pivotTables="0"/>
  <hyperlinks>
    <hyperlink ref="A1"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23</vt:i4>
      </vt:variant>
      <vt:variant>
        <vt:lpstr>Именованные диапазоны</vt:lpstr>
      </vt:variant>
      <vt:variant>
        <vt:i4>28</vt:i4>
      </vt:variant>
    </vt:vector>
  </HeadingPairs>
  <TitlesOfParts>
    <vt:vector size="51" baseType="lpstr">
      <vt:lpstr>ТИТУЛ</vt:lpstr>
      <vt:lpstr>СОСТОЯНИЕ</vt:lpstr>
      <vt:lpstr>1 ГОД</vt:lpstr>
      <vt:lpstr>2 ГОД</vt:lpstr>
      <vt:lpstr>3 ГОД</vt:lpstr>
      <vt:lpstr>ЗАКУПКИ</vt:lpstr>
      <vt:lpstr>СВР+ПНО</vt:lpstr>
      <vt:lpstr>ИНЫЕ ЦЕЛИ</vt:lpstr>
      <vt:lpstr>ЗАРПЛАТА</vt:lpstr>
      <vt:lpstr>КОМАНДИРОВКИ</vt:lpstr>
      <vt:lpstr>УХОД</vt:lpstr>
      <vt:lpstr>ВЗНОСЫ</vt:lpstr>
      <vt:lpstr>ВЫПЛАТЫ</vt:lpstr>
      <vt:lpstr>НАЛОГИ</vt:lpstr>
      <vt:lpstr>БЕЗВОЗМЕЗДНЫЕ</vt:lpstr>
      <vt:lpstr>ПРОЧИЕ</vt:lpstr>
      <vt:lpstr>СВЯЗЬ</vt:lpstr>
      <vt:lpstr>ТРАНСПОРТНЫЕ</vt:lpstr>
      <vt:lpstr>КОММУНАЛЬНЫЕ</vt:lpstr>
      <vt:lpstr>АРЕНДЫ</vt:lpstr>
      <vt:lpstr>СОДЕРЖАНИЕ ИМУЩЕСТВА</vt:lpstr>
      <vt:lpstr>ПРОЧИХ</vt:lpstr>
      <vt:lpstr>ОС МЗ</vt:lpstr>
      <vt:lpstr>'1 ГОД'!Заголовки_для_печати</vt:lpstr>
      <vt:lpstr>'2 ГОД'!Заголовки_для_печати</vt:lpstr>
      <vt:lpstr>'3 ГОД'!Заголовки_для_печати</vt:lpstr>
      <vt:lpstr>'ИНЫЕ ЦЕЛИ'!Заголовки_для_печати</vt:lpstr>
      <vt:lpstr>СОСТОЯНИЕ!Заголовки_для_печати</vt:lpstr>
      <vt:lpstr>'1 ГОД'!Область_печати</vt:lpstr>
      <vt:lpstr>'2 ГОД'!Область_печати</vt:lpstr>
      <vt:lpstr>'3 ГОД'!Область_печати</vt:lpstr>
      <vt:lpstr>АРЕНДЫ!Область_печати</vt:lpstr>
      <vt:lpstr>БЕЗВОЗМЕЗДНЫЕ!Область_печати</vt:lpstr>
      <vt:lpstr>ВЗНОСЫ!Область_печати</vt:lpstr>
      <vt:lpstr>ВЫПЛАТЫ!Область_печати</vt:lpstr>
      <vt:lpstr>ЗАКУПКИ!Область_печати</vt:lpstr>
      <vt:lpstr>ЗАРПЛАТА!Область_печати</vt:lpstr>
      <vt:lpstr>'ИНЫЕ ЦЕЛИ'!Область_печати</vt:lpstr>
      <vt:lpstr>КОМАНДИРОВКИ!Область_печати</vt:lpstr>
      <vt:lpstr>КОММУНАЛЬНЫЕ!Область_печати</vt:lpstr>
      <vt:lpstr>НАЛОГИ!Область_печати</vt:lpstr>
      <vt:lpstr>'ОС МЗ'!Область_печати</vt:lpstr>
      <vt:lpstr>ПРОЧИЕ!Область_печати</vt:lpstr>
      <vt:lpstr>ПРОЧИХ!Область_печати</vt:lpstr>
      <vt:lpstr>'СВР+ПНО'!Область_печати</vt:lpstr>
      <vt:lpstr>СВЯЗЬ!Область_печати</vt:lpstr>
      <vt:lpstr>'СОДЕРЖАНИЕ ИМУЩЕСТВА'!Область_печати</vt:lpstr>
      <vt:lpstr>СОСТОЯНИЕ!Область_печати</vt:lpstr>
      <vt:lpstr>ТИТУЛ!Область_печати</vt:lpstr>
      <vt:lpstr>ТРАНСПОРТНЫЕ!Область_печати</vt:lpstr>
      <vt:lpstr>УХОД!Область_печати</vt:lpstr>
    </vt:vector>
  </TitlesOfParts>
  <Company>Министерство финансов Мурманской области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klemeshova</dc:creator>
  <cp:lastModifiedBy>кп</cp:lastModifiedBy>
  <cp:lastPrinted>2019-01-14T13:02:30Z</cp:lastPrinted>
  <dcterms:created xsi:type="dcterms:W3CDTF">2015-12-03T07:22:45Z</dcterms:created>
  <dcterms:modified xsi:type="dcterms:W3CDTF">2019-01-28T06:41:50Z</dcterms:modified>
</cp:coreProperties>
</file>