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5400" yWindow="276" windowWidth="10908" windowHeight="8460" activeTab="1"/>
  </bookViews>
  <sheets>
    <sheet name="ТИТУЛ" sheetId="8" r:id="rId1"/>
    <sheet name="ПОКАЗАТЕЛИ" sheetId="16" r:id="rId2"/>
    <sheet name="ЗАКУПКИ" sheetId="95" r:id="rId3"/>
    <sheet name="ИНЫЕ ЦЕЛИ" sheetId="19" r:id="rId4"/>
    <sheet name="учреждения" sheetId="17" state="veryHidden" r:id="rId5"/>
    <sheet name="КБК" sheetId="18" state="veryHidden" r:id="rId6"/>
  </sheets>
  <definedNames>
    <definedName name="_xlnm._FilterDatabase" localSheetId="5" hidden="1">КБК!$A$4:$H$1009</definedName>
    <definedName name="TABLE" localSheetId="2">ЗАКУПКИ!#REF!</definedName>
    <definedName name="TABLE_2" localSheetId="2">ЗАКУПКИ!#REF!</definedName>
    <definedName name="_xlnm.Print_Titles" localSheetId="2">ЗАКУПКИ!$3:$6</definedName>
    <definedName name="_xlnm.Print_Titles" localSheetId="3">'ИНЫЕ ЦЕЛИ'!$24:$26</definedName>
    <definedName name="_xlnm.Print_Titles" localSheetId="1">ПОКАЗАТЕЛИ!$2:$5</definedName>
    <definedName name="_xlnm.Print_Area" localSheetId="2">ЗАКУПКИ!$A$1:$FE$35</definedName>
    <definedName name="_xlnm.Print_Area" localSheetId="3">'ИНЫЕ ЦЕЛИ'!$A$1:$L$62</definedName>
    <definedName name="_xlnm.Print_Area" localSheetId="1">ПОКАЗАТЕЛИ!$A$1:$M$320</definedName>
    <definedName name="_xlnm.Print_Area" localSheetId="0">ТИТУЛ!$A$1:$DD$54</definedName>
  </definedNames>
  <calcPr calcId="125725" fullPrecision="0"/>
</workbook>
</file>

<file path=xl/calcChain.xml><?xml version="1.0" encoding="utf-8"?>
<calcChain xmlns="http://schemas.openxmlformats.org/spreadsheetml/2006/main">
  <c r="F138" i="16"/>
  <c r="G138"/>
  <c r="E138"/>
  <c r="K237" l="1"/>
  <c r="L237"/>
  <c r="M237"/>
  <c r="K159"/>
  <c r="L159"/>
  <c r="M159"/>
  <c r="D894" i="18" l="1"/>
  <c r="D893"/>
  <c r="K137" i="16" l="1"/>
  <c r="L137"/>
  <c r="M137"/>
  <c r="N138"/>
  <c r="D808" i="18" l="1"/>
  <c r="D809"/>
  <c r="D810"/>
  <c r="A25" i="8" l="1"/>
  <c r="D655" i="18" l="1"/>
  <c r="DX33" i="95" l="1"/>
  <c r="BW33"/>
  <c r="K60" i="19" l="1"/>
  <c r="C58"/>
  <c r="K58"/>
  <c r="C55"/>
  <c r="K55"/>
  <c r="I318" i="16"/>
  <c r="A316"/>
  <c r="H60" i="19" l="1"/>
  <c r="CZ33" i="95"/>
  <c r="F308" i="16" l="1"/>
  <c r="G308"/>
  <c r="E308"/>
  <c r="E307" s="1"/>
  <c r="E306" s="1"/>
  <c r="F307"/>
  <c r="F306" s="1"/>
  <c r="G307"/>
  <c r="G306" s="1"/>
  <c r="F305"/>
  <c r="G305"/>
  <c r="E305"/>
  <c r="E304" s="1"/>
  <c r="F303"/>
  <c r="G303"/>
  <c r="E303"/>
  <c r="F301"/>
  <c r="G301"/>
  <c r="E301"/>
  <c r="E300" s="1"/>
  <c r="F304"/>
  <c r="E302"/>
  <c r="F302"/>
  <c r="F300"/>
  <c r="F298"/>
  <c r="G298"/>
  <c r="E298"/>
  <c r="E297" s="1"/>
  <c r="F297"/>
  <c r="F296"/>
  <c r="G296"/>
  <c r="E296"/>
  <c r="E295" s="1"/>
  <c r="F295"/>
  <c r="F294"/>
  <c r="G294"/>
  <c r="E294"/>
  <c r="E293" s="1"/>
  <c r="F293"/>
  <c r="F292" s="1"/>
  <c r="F290"/>
  <c r="G290"/>
  <c r="F291"/>
  <c r="G291"/>
  <c r="E291"/>
  <c r="E290"/>
  <c r="F289"/>
  <c r="E288"/>
  <c r="F288"/>
  <c r="G288"/>
  <c r="F287"/>
  <c r="G287"/>
  <c r="E287"/>
  <c r="E286" s="1"/>
  <c r="F286"/>
  <c r="F281"/>
  <c r="G281"/>
  <c r="F282"/>
  <c r="F280" s="1"/>
  <c r="G282"/>
  <c r="F283"/>
  <c r="G283"/>
  <c r="F284"/>
  <c r="G284"/>
  <c r="E282"/>
  <c r="E283"/>
  <c r="E284"/>
  <c r="E281"/>
  <c r="E280" s="1"/>
  <c r="F276"/>
  <c r="G276"/>
  <c r="F277"/>
  <c r="G277"/>
  <c r="F278"/>
  <c r="G278"/>
  <c r="F279"/>
  <c r="G279"/>
  <c r="E277"/>
  <c r="E278"/>
  <c r="E279"/>
  <c r="E276"/>
  <c r="E275" s="1"/>
  <c r="F275"/>
  <c r="F267"/>
  <c r="G267"/>
  <c r="F268"/>
  <c r="G268"/>
  <c r="F269"/>
  <c r="G269"/>
  <c r="F270"/>
  <c r="G270"/>
  <c r="F271"/>
  <c r="G271"/>
  <c r="F272"/>
  <c r="G272"/>
  <c r="F273"/>
  <c r="G273"/>
  <c r="F274"/>
  <c r="G274"/>
  <c r="E268"/>
  <c r="E269"/>
  <c r="E270"/>
  <c r="E271"/>
  <c r="E272"/>
  <c r="E273"/>
  <c r="E274"/>
  <c r="E267"/>
  <c r="E266" s="1"/>
  <c r="F262"/>
  <c r="G262"/>
  <c r="F263"/>
  <c r="F261" s="1"/>
  <c r="G263"/>
  <c r="F264"/>
  <c r="G264"/>
  <c r="F265"/>
  <c r="G265"/>
  <c r="E263"/>
  <c r="E264"/>
  <c r="E265"/>
  <c r="E262"/>
  <c r="F257"/>
  <c r="G257"/>
  <c r="F258"/>
  <c r="F256" s="1"/>
  <c r="G258"/>
  <c r="F259"/>
  <c r="G259"/>
  <c r="F260"/>
  <c r="G260"/>
  <c r="E258"/>
  <c r="E259"/>
  <c r="E260"/>
  <c r="E257"/>
  <c r="F249"/>
  <c r="F248" s="1"/>
  <c r="G249"/>
  <c r="F250"/>
  <c r="G250"/>
  <c r="F251"/>
  <c r="G251"/>
  <c r="F252"/>
  <c r="G252"/>
  <c r="F253"/>
  <c r="G253"/>
  <c r="F254"/>
  <c r="G254"/>
  <c r="F255"/>
  <c r="G255"/>
  <c r="E250"/>
  <c r="E251"/>
  <c r="E252"/>
  <c r="E253"/>
  <c r="E254"/>
  <c r="E255"/>
  <c r="E249"/>
  <c r="F244"/>
  <c r="G244"/>
  <c r="F245"/>
  <c r="G245"/>
  <c r="F246"/>
  <c r="G246"/>
  <c r="F247"/>
  <c r="G247"/>
  <c r="E245"/>
  <c r="E246"/>
  <c r="E247"/>
  <c r="E244"/>
  <c r="E243" s="1"/>
  <c r="F243"/>
  <c r="F239"/>
  <c r="G239"/>
  <c r="F240"/>
  <c r="G240"/>
  <c r="F241"/>
  <c r="G241"/>
  <c r="F242"/>
  <c r="G242"/>
  <c r="E240"/>
  <c r="E241"/>
  <c r="E242"/>
  <c r="E239"/>
  <c r="E238" s="1"/>
  <c r="F238"/>
  <c r="F224"/>
  <c r="G224"/>
  <c r="F225"/>
  <c r="G225"/>
  <c r="F226"/>
  <c r="G226"/>
  <c r="F227"/>
  <c r="G227"/>
  <c r="F228"/>
  <c r="G228"/>
  <c r="F229"/>
  <c r="F223" s="1"/>
  <c r="G229"/>
  <c r="F230"/>
  <c r="G230"/>
  <c r="F231"/>
  <c r="G231"/>
  <c r="F232"/>
  <c r="G232"/>
  <c r="F233"/>
  <c r="G233"/>
  <c r="F234"/>
  <c r="G234"/>
  <c r="F235"/>
  <c r="G235"/>
  <c r="F236"/>
  <c r="G236"/>
  <c r="E225"/>
  <c r="E226"/>
  <c r="E227"/>
  <c r="E228"/>
  <c r="E229"/>
  <c r="E230"/>
  <c r="E231"/>
  <c r="E232"/>
  <c r="E233"/>
  <c r="E234"/>
  <c r="E235"/>
  <c r="E236"/>
  <c r="E224"/>
  <c r="E223" s="1"/>
  <c r="F219"/>
  <c r="G219"/>
  <c r="F220"/>
  <c r="G220"/>
  <c r="F221"/>
  <c r="G221"/>
  <c r="F222"/>
  <c r="G222"/>
  <c r="E220"/>
  <c r="E221"/>
  <c r="E222"/>
  <c r="E219"/>
  <c r="E218" s="1"/>
  <c r="F218"/>
  <c r="E216"/>
  <c r="F216"/>
  <c r="G216"/>
  <c r="E217"/>
  <c r="F217"/>
  <c r="G217"/>
  <c r="F215"/>
  <c r="G215"/>
  <c r="E215"/>
  <c r="E214" s="1"/>
  <c r="F214"/>
  <c r="E204"/>
  <c r="F204"/>
  <c r="G204"/>
  <c r="E205"/>
  <c r="F205"/>
  <c r="G205"/>
  <c r="E206"/>
  <c r="F206"/>
  <c r="G206"/>
  <c r="E207"/>
  <c r="F207"/>
  <c r="F202" s="1"/>
  <c r="G207"/>
  <c r="E208"/>
  <c r="F208"/>
  <c r="G208"/>
  <c r="E209"/>
  <c r="F209"/>
  <c r="G209"/>
  <c r="E210"/>
  <c r="F210"/>
  <c r="G210"/>
  <c r="E211"/>
  <c r="F211"/>
  <c r="G211"/>
  <c r="E212"/>
  <c r="F212"/>
  <c r="G212"/>
  <c r="E213"/>
  <c r="F213"/>
  <c r="G213"/>
  <c r="F203"/>
  <c r="G203"/>
  <c r="E203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E193"/>
  <c r="E194"/>
  <c r="E195"/>
  <c r="E196"/>
  <c r="E197"/>
  <c r="E198"/>
  <c r="E199"/>
  <c r="E200"/>
  <c r="E201"/>
  <c r="E192"/>
  <c r="F191"/>
  <c r="F189"/>
  <c r="F188" s="1"/>
  <c r="G189"/>
  <c r="F190"/>
  <c r="G190"/>
  <c r="E190"/>
  <c r="E189"/>
  <c r="F186"/>
  <c r="G186"/>
  <c r="F187"/>
  <c r="G187"/>
  <c r="E187"/>
  <c r="E186"/>
  <c r="E185" s="1"/>
  <c r="F185"/>
  <c r="F182"/>
  <c r="F181" s="1"/>
  <c r="G182"/>
  <c r="F183"/>
  <c r="G183"/>
  <c r="F184"/>
  <c r="G184"/>
  <c r="E183"/>
  <c r="E184"/>
  <c r="E182"/>
  <c r="E181" s="1"/>
  <c r="F178"/>
  <c r="G178"/>
  <c r="F179"/>
  <c r="G179"/>
  <c r="F180"/>
  <c r="F177" s="1"/>
  <c r="G180"/>
  <c r="E179"/>
  <c r="E180"/>
  <c r="E178"/>
  <c r="E174"/>
  <c r="F174"/>
  <c r="G174"/>
  <c r="E175"/>
  <c r="F175"/>
  <c r="G175"/>
  <c r="E176"/>
  <c r="F176"/>
  <c r="G176"/>
  <c r="F173"/>
  <c r="G173"/>
  <c r="E173"/>
  <c r="E166"/>
  <c r="F166"/>
  <c r="F164" s="1"/>
  <c r="G166"/>
  <c r="E167"/>
  <c r="F167"/>
  <c r="G167"/>
  <c r="E168"/>
  <c r="F168"/>
  <c r="G168"/>
  <c r="E169"/>
  <c r="F169"/>
  <c r="G169"/>
  <c r="E170"/>
  <c r="F170"/>
  <c r="G170"/>
  <c r="F165"/>
  <c r="G165"/>
  <c r="E165"/>
  <c r="E162"/>
  <c r="F162"/>
  <c r="G162"/>
  <c r="E163"/>
  <c r="F163"/>
  <c r="G163"/>
  <c r="F161"/>
  <c r="G161"/>
  <c r="E161"/>
  <c r="E160" s="1"/>
  <c r="F158"/>
  <c r="F157" s="1"/>
  <c r="G158"/>
  <c r="E158"/>
  <c r="E157" s="1"/>
  <c r="F156"/>
  <c r="F155" s="1"/>
  <c r="G156"/>
  <c r="E156"/>
  <c r="E155" s="1"/>
  <c r="F153"/>
  <c r="G153"/>
  <c r="E153"/>
  <c r="E152" s="1"/>
  <c r="F152"/>
  <c r="F151"/>
  <c r="G151"/>
  <c r="E151"/>
  <c r="E150" s="1"/>
  <c r="F150"/>
  <c r="F147"/>
  <c r="G147"/>
  <c r="F148"/>
  <c r="G148"/>
  <c r="E148"/>
  <c r="E147"/>
  <c r="F146"/>
  <c r="F144"/>
  <c r="G144"/>
  <c r="F145"/>
  <c r="G145"/>
  <c r="E145"/>
  <c r="E144"/>
  <c r="F143"/>
  <c r="E141"/>
  <c r="F141"/>
  <c r="G141"/>
  <c r="E142"/>
  <c r="F142"/>
  <c r="G142"/>
  <c r="F140"/>
  <c r="G140"/>
  <c r="E140"/>
  <c r="F139"/>
  <c r="F137" s="1"/>
  <c r="E135"/>
  <c r="F135"/>
  <c r="F133" s="1"/>
  <c r="G135"/>
  <c r="E136"/>
  <c r="F136"/>
  <c r="G136"/>
  <c r="F134"/>
  <c r="G134"/>
  <c r="E134"/>
  <c r="E133" s="1"/>
  <c r="F130"/>
  <c r="G130"/>
  <c r="F131"/>
  <c r="G131"/>
  <c r="F132"/>
  <c r="G132"/>
  <c r="E131"/>
  <c r="E132"/>
  <c r="E130"/>
  <c r="E129" s="1"/>
  <c r="F129"/>
  <c r="F124"/>
  <c r="G124"/>
  <c r="F125"/>
  <c r="G125"/>
  <c r="F126"/>
  <c r="G126"/>
  <c r="F127"/>
  <c r="G127"/>
  <c r="E125"/>
  <c r="E126"/>
  <c r="E127"/>
  <c r="E124"/>
  <c r="E123" s="1"/>
  <c r="F123"/>
  <c r="F121"/>
  <c r="G121"/>
  <c r="F122"/>
  <c r="G122"/>
  <c r="E122"/>
  <c r="E121"/>
  <c r="F120"/>
  <c r="F118"/>
  <c r="G118"/>
  <c r="E118"/>
  <c r="E117" s="1"/>
  <c r="F117"/>
  <c r="F116"/>
  <c r="G116"/>
  <c r="E116"/>
  <c r="E115" s="1"/>
  <c r="F115"/>
  <c r="F114"/>
  <c r="F113" s="1"/>
  <c r="G114"/>
  <c r="E114"/>
  <c r="E113" s="1"/>
  <c r="F112"/>
  <c r="F111" s="1"/>
  <c r="G112"/>
  <c r="E112"/>
  <c r="E111" s="1"/>
  <c r="F108"/>
  <c r="G108"/>
  <c r="F109"/>
  <c r="F107" s="1"/>
  <c r="F106" s="1"/>
  <c r="G109"/>
  <c r="F110"/>
  <c r="G110"/>
  <c r="E109"/>
  <c r="E110"/>
  <c r="E108"/>
  <c r="E107" s="1"/>
  <c r="F104"/>
  <c r="F103" s="1"/>
  <c r="G104"/>
  <c r="F105"/>
  <c r="G105"/>
  <c r="E105"/>
  <c r="E104"/>
  <c r="E103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E94"/>
  <c r="E95"/>
  <c r="E96"/>
  <c r="E97"/>
  <c r="E98"/>
  <c r="E99"/>
  <c r="E100"/>
  <c r="E101"/>
  <c r="E102"/>
  <c r="E93"/>
  <c r="F89"/>
  <c r="G89"/>
  <c r="F90"/>
  <c r="G90"/>
  <c r="E90"/>
  <c r="E89"/>
  <c r="F92"/>
  <c r="F86"/>
  <c r="G86"/>
  <c r="F87"/>
  <c r="G87"/>
  <c r="E87"/>
  <c r="E86"/>
  <c r="F88"/>
  <c r="E84"/>
  <c r="F84"/>
  <c r="G84"/>
  <c r="F83"/>
  <c r="G83"/>
  <c r="E83"/>
  <c r="F82"/>
  <c r="E80"/>
  <c r="F80"/>
  <c r="G80"/>
  <c r="E81"/>
  <c r="F81"/>
  <c r="G81"/>
  <c r="F79"/>
  <c r="G79"/>
  <c r="E79"/>
  <c r="F76"/>
  <c r="G76"/>
  <c r="F77"/>
  <c r="G77"/>
  <c r="E77"/>
  <c r="E76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E66"/>
  <c r="E67"/>
  <c r="E68"/>
  <c r="E69"/>
  <c r="E70"/>
  <c r="E71"/>
  <c r="E72"/>
  <c r="E73"/>
  <c r="E74"/>
  <c r="E65"/>
  <c r="F61"/>
  <c r="G61"/>
  <c r="E61"/>
  <c r="E60" s="1"/>
  <c r="F60"/>
  <c r="F59"/>
  <c r="G59"/>
  <c r="E59"/>
  <c r="E58" s="1"/>
  <c r="F58"/>
  <c r="F57"/>
  <c r="G57"/>
  <c r="E57"/>
  <c r="E56" s="1"/>
  <c r="F56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E47"/>
  <c r="E48"/>
  <c r="E49"/>
  <c r="E50"/>
  <c r="E51"/>
  <c r="E52"/>
  <c r="E53"/>
  <c r="E54"/>
  <c r="E55"/>
  <c r="E46"/>
  <c r="F45"/>
  <c r="F42"/>
  <c r="G42"/>
  <c r="F43"/>
  <c r="G43"/>
  <c r="E43"/>
  <c r="E42"/>
  <c r="F41"/>
  <c r="F39"/>
  <c r="G39"/>
  <c r="F40"/>
  <c r="G40"/>
  <c r="E40"/>
  <c r="F38"/>
  <c r="E39"/>
  <c r="F37"/>
  <c r="F36" s="1"/>
  <c r="G37"/>
  <c r="G36" s="1"/>
  <c r="E37"/>
  <c r="E36" s="1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E27"/>
  <c r="E28"/>
  <c r="E29"/>
  <c r="E30"/>
  <c r="E31"/>
  <c r="E32"/>
  <c r="E33"/>
  <c r="E34"/>
  <c r="E35"/>
  <c r="E26"/>
  <c r="G23"/>
  <c r="G24"/>
  <c r="F23"/>
  <c r="F24"/>
  <c r="E23"/>
  <c r="E24"/>
  <c r="F22"/>
  <c r="F21" s="1"/>
  <c r="G22"/>
  <c r="E22"/>
  <c r="F19"/>
  <c r="G19"/>
  <c r="E19"/>
  <c r="G8"/>
  <c r="G9"/>
  <c r="G10"/>
  <c r="G11"/>
  <c r="G12"/>
  <c r="G13"/>
  <c r="G14"/>
  <c r="G15"/>
  <c r="G16"/>
  <c r="G17"/>
  <c r="F8"/>
  <c r="F9"/>
  <c r="F10"/>
  <c r="F11"/>
  <c r="F12"/>
  <c r="F13"/>
  <c r="F14"/>
  <c r="F15"/>
  <c r="F16"/>
  <c r="F17"/>
  <c r="E8"/>
  <c r="E9"/>
  <c r="E10"/>
  <c r="E11"/>
  <c r="E12"/>
  <c r="E13"/>
  <c r="E14"/>
  <c r="E15"/>
  <c r="E16"/>
  <c r="E17"/>
  <c r="F7"/>
  <c r="F6" s="1"/>
  <c r="G7"/>
  <c r="E7"/>
  <c r="G4"/>
  <c r="F4"/>
  <c r="H4"/>
  <c r="I4"/>
  <c r="F266" l="1"/>
  <c r="E261"/>
  <c r="E256"/>
  <c r="E248"/>
  <c r="F237"/>
  <c r="E202"/>
  <c r="E191"/>
  <c r="E177"/>
  <c r="F172"/>
  <c r="F171" s="1"/>
  <c r="E172"/>
  <c r="E171" s="1"/>
  <c r="E164"/>
  <c r="F160"/>
  <c r="E92"/>
  <c r="E91" s="1"/>
  <c r="F91"/>
  <c r="F85"/>
  <c r="F78"/>
  <c r="F75"/>
  <c r="F64" s="1"/>
  <c r="E25"/>
  <c r="G25"/>
  <c r="F25"/>
  <c r="F20" s="1"/>
  <c r="F154"/>
  <c r="E21"/>
  <c r="E20" s="1"/>
  <c r="E38"/>
  <c r="E82"/>
  <c r="E6"/>
  <c r="F299"/>
  <c r="E299"/>
  <c r="E292"/>
  <c r="F285"/>
  <c r="E289"/>
  <c r="E285" s="1"/>
  <c r="E188"/>
  <c r="E154"/>
  <c r="E146"/>
  <c r="E143"/>
  <c r="E139"/>
  <c r="E137" s="1"/>
  <c r="F128"/>
  <c r="F119"/>
  <c r="E120"/>
  <c r="E119" s="1"/>
  <c r="E106"/>
  <c r="E88"/>
  <c r="E85"/>
  <c r="E75"/>
  <c r="E64" s="1"/>
  <c r="F44"/>
  <c r="E45"/>
  <c r="E44" s="1"/>
  <c r="E41"/>
  <c r="E237" l="1"/>
  <c r="E159" s="1"/>
  <c r="E149" s="1"/>
  <c r="F159"/>
  <c r="F149" s="1"/>
  <c r="E78"/>
  <c r="F63"/>
  <c r="E128"/>
  <c r="E63"/>
  <c r="H172"/>
  <c r="I172"/>
  <c r="J172"/>
  <c r="K172"/>
  <c r="L172"/>
  <c r="M172"/>
  <c r="G172"/>
  <c r="F62" l="1"/>
  <c r="F18" s="1"/>
  <c r="E62"/>
  <c r="E18" s="1"/>
  <c r="I36"/>
  <c r="J36"/>
  <c r="K36"/>
  <c r="L36"/>
  <c r="M36"/>
  <c r="H36"/>
  <c r="N36"/>
  <c r="DF22" i="95" l="1"/>
  <c r="EF4"/>
  <c r="DS4"/>
  <c r="CV25" l="1"/>
  <c r="CV23"/>
  <c r="DS25"/>
  <c r="EF25"/>
  <c r="ES25"/>
  <c r="DF25"/>
  <c r="DS23"/>
  <c r="EF23"/>
  <c r="ES23"/>
  <c r="DF23"/>
  <c r="DS24"/>
  <c r="EF24"/>
  <c r="ES24"/>
  <c r="DS22"/>
  <c r="EF22"/>
  <c r="ES22"/>
  <c r="DF24"/>
  <c r="DS19"/>
  <c r="EF19"/>
  <c r="ES19"/>
  <c r="DF19"/>
  <c r="DX30"/>
  <c r="BW30"/>
  <c r="DX27"/>
  <c r="CZ27"/>
  <c r="BW27"/>
  <c r="DS15"/>
  <c r="EF15"/>
  <c r="ES15"/>
  <c r="DF15"/>
  <c r="DS12"/>
  <c r="DS11" s="1"/>
  <c r="DS7" s="1"/>
  <c r="EF12"/>
  <c r="EF11" s="1"/>
  <c r="EF7" s="1"/>
  <c r="ES12"/>
  <c r="ES11" s="1"/>
  <c r="ES7" s="1"/>
  <c r="DF12"/>
  <c r="DF11" s="1"/>
  <c r="DF7" s="1"/>
  <c r="DF4"/>
  <c r="H304" i="16" l="1"/>
  <c r="I304"/>
  <c r="J304"/>
  <c r="K304"/>
  <c r="L304"/>
  <c r="M304"/>
  <c r="G304"/>
  <c r="H302"/>
  <c r="I302"/>
  <c r="J302"/>
  <c r="K302"/>
  <c r="L302"/>
  <c r="M302"/>
  <c r="G302"/>
  <c r="H300"/>
  <c r="I300"/>
  <c r="J300"/>
  <c r="K300"/>
  <c r="L300"/>
  <c r="M300"/>
  <c r="G300"/>
  <c r="H299"/>
  <c r="I299"/>
  <c r="J299"/>
  <c r="K299"/>
  <c r="L299"/>
  <c r="M299"/>
  <c r="H297"/>
  <c r="I297"/>
  <c r="J297"/>
  <c r="K297"/>
  <c r="L297"/>
  <c r="M297"/>
  <c r="G297"/>
  <c r="H295"/>
  <c r="I295"/>
  <c r="J295"/>
  <c r="K295"/>
  <c r="L295"/>
  <c r="M295"/>
  <c r="G295"/>
  <c r="H293"/>
  <c r="I293"/>
  <c r="J293"/>
  <c r="K293"/>
  <c r="L293"/>
  <c r="M293"/>
  <c r="G293"/>
  <c r="H292"/>
  <c r="I292"/>
  <c r="J292"/>
  <c r="K292"/>
  <c r="L292"/>
  <c r="M292"/>
  <c r="H289"/>
  <c r="I289"/>
  <c r="J289"/>
  <c r="K289"/>
  <c r="L289"/>
  <c r="M289"/>
  <c r="G289"/>
  <c r="H286"/>
  <c r="I286"/>
  <c r="J286"/>
  <c r="K286"/>
  <c r="L286"/>
  <c r="M286"/>
  <c r="G286"/>
  <c r="H285"/>
  <c r="I285"/>
  <c r="J285"/>
  <c r="K285"/>
  <c r="L285"/>
  <c r="M285"/>
  <c r="H280"/>
  <c r="I280"/>
  <c r="J280"/>
  <c r="K280"/>
  <c r="L280"/>
  <c r="M280"/>
  <c r="G280"/>
  <c r="H275"/>
  <c r="I275"/>
  <c r="J275"/>
  <c r="K275"/>
  <c r="L275"/>
  <c r="M275"/>
  <c r="G275"/>
  <c r="H266"/>
  <c r="I266"/>
  <c r="J266"/>
  <c r="K266"/>
  <c r="L266"/>
  <c r="M266"/>
  <c r="G266"/>
  <c r="H261"/>
  <c r="I261"/>
  <c r="J261"/>
  <c r="K261"/>
  <c r="L261"/>
  <c r="M261"/>
  <c r="G261"/>
  <c r="H256"/>
  <c r="I256"/>
  <c r="J256"/>
  <c r="K256"/>
  <c r="L256"/>
  <c r="M256"/>
  <c r="G256"/>
  <c r="H248"/>
  <c r="I248"/>
  <c r="J248"/>
  <c r="K248"/>
  <c r="L248"/>
  <c r="M248"/>
  <c r="G248"/>
  <c r="H243"/>
  <c r="I243"/>
  <c r="J243"/>
  <c r="K243"/>
  <c r="L243"/>
  <c r="M243"/>
  <c r="G243"/>
  <c r="H238"/>
  <c r="I238"/>
  <c r="J238"/>
  <c r="K238"/>
  <c r="L238"/>
  <c r="M238"/>
  <c r="G238"/>
  <c r="H223"/>
  <c r="I223"/>
  <c r="J223"/>
  <c r="K223"/>
  <c r="L223"/>
  <c r="M223"/>
  <c r="G223"/>
  <c r="H218"/>
  <c r="I218"/>
  <c r="J218"/>
  <c r="K218"/>
  <c r="L218"/>
  <c r="M218"/>
  <c r="G218"/>
  <c r="H214"/>
  <c r="I214"/>
  <c r="J214"/>
  <c r="K214"/>
  <c r="L214"/>
  <c r="M214"/>
  <c r="G214"/>
  <c r="H202"/>
  <c r="I202"/>
  <c r="J202"/>
  <c r="K202"/>
  <c r="L202"/>
  <c r="M202"/>
  <c r="G202"/>
  <c r="H191"/>
  <c r="I191"/>
  <c r="J191"/>
  <c r="K191"/>
  <c r="L191"/>
  <c r="M191"/>
  <c r="G191"/>
  <c r="H188"/>
  <c r="I188"/>
  <c r="J188"/>
  <c r="K188"/>
  <c r="L188"/>
  <c r="M188"/>
  <c r="G188"/>
  <c r="H185"/>
  <c r="I185"/>
  <c r="J185"/>
  <c r="J171" s="1"/>
  <c r="K185"/>
  <c r="L185"/>
  <c r="M185"/>
  <c r="G185"/>
  <c r="H181"/>
  <c r="I181"/>
  <c r="J181"/>
  <c r="K181"/>
  <c r="L181"/>
  <c r="M181"/>
  <c r="G181"/>
  <c r="H177"/>
  <c r="I177"/>
  <c r="J177"/>
  <c r="K177"/>
  <c r="L177"/>
  <c r="M177"/>
  <c r="G177"/>
  <c r="K171"/>
  <c r="L171"/>
  <c r="M171"/>
  <c r="H164"/>
  <c r="I164"/>
  <c r="J164"/>
  <c r="K164"/>
  <c r="L164"/>
  <c r="M164"/>
  <c r="G164"/>
  <c r="H160"/>
  <c r="I160"/>
  <c r="J160"/>
  <c r="K160"/>
  <c r="L160"/>
  <c r="M160"/>
  <c r="G160"/>
  <c r="H157"/>
  <c r="I157"/>
  <c r="J157"/>
  <c r="K157"/>
  <c r="L157"/>
  <c r="M157"/>
  <c r="G157"/>
  <c r="H155"/>
  <c r="H154" s="1"/>
  <c r="I155"/>
  <c r="J155"/>
  <c r="J154" s="1"/>
  <c r="K155"/>
  <c r="L155"/>
  <c r="L154" s="1"/>
  <c r="M155"/>
  <c r="G155"/>
  <c r="I154"/>
  <c r="K154"/>
  <c r="M154"/>
  <c r="H152"/>
  <c r="I152"/>
  <c r="J152"/>
  <c r="K152"/>
  <c r="L152"/>
  <c r="M152"/>
  <c r="G152"/>
  <c r="H150"/>
  <c r="I150"/>
  <c r="J150"/>
  <c r="K150"/>
  <c r="L150"/>
  <c r="M150"/>
  <c r="G150"/>
  <c r="H146"/>
  <c r="I146"/>
  <c r="J146"/>
  <c r="K146"/>
  <c r="L146"/>
  <c r="M146"/>
  <c r="G146"/>
  <c r="H143"/>
  <c r="I143"/>
  <c r="J143"/>
  <c r="K143"/>
  <c r="L143"/>
  <c r="M143"/>
  <c r="G143"/>
  <c r="H139"/>
  <c r="H137" s="1"/>
  <c r="I139"/>
  <c r="I137" s="1"/>
  <c r="J139"/>
  <c r="J137" s="1"/>
  <c r="K139"/>
  <c r="L139"/>
  <c r="M139"/>
  <c r="G139"/>
  <c r="G137" s="1"/>
  <c r="H133"/>
  <c r="I133"/>
  <c r="J133"/>
  <c r="K133"/>
  <c r="L133"/>
  <c r="M133"/>
  <c r="G133"/>
  <c r="H129"/>
  <c r="I129"/>
  <c r="J129"/>
  <c r="K129"/>
  <c r="L129"/>
  <c r="M129"/>
  <c r="G129"/>
  <c r="K128"/>
  <c r="M128"/>
  <c r="H123"/>
  <c r="I123"/>
  <c r="J123"/>
  <c r="K123"/>
  <c r="L123"/>
  <c r="M123"/>
  <c r="G123"/>
  <c r="H120"/>
  <c r="H119" s="1"/>
  <c r="I120"/>
  <c r="J120"/>
  <c r="J119" s="1"/>
  <c r="K120"/>
  <c r="L120"/>
  <c r="L119" s="1"/>
  <c r="M120"/>
  <c r="G120"/>
  <c r="I119"/>
  <c r="K119"/>
  <c r="M119"/>
  <c r="H117"/>
  <c r="I117"/>
  <c r="J117"/>
  <c r="K117"/>
  <c r="L117"/>
  <c r="M117"/>
  <c r="G117"/>
  <c r="H115"/>
  <c r="I115"/>
  <c r="J115"/>
  <c r="K115"/>
  <c r="L115"/>
  <c r="M115"/>
  <c r="G115"/>
  <c r="H113"/>
  <c r="I113"/>
  <c r="J113"/>
  <c r="K113"/>
  <c r="L113"/>
  <c r="M113"/>
  <c r="G113"/>
  <c r="H111"/>
  <c r="I111"/>
  <c r="J111"/>
  <c r="J106" s="1"/>
  <c r="K111"/>
  <c r="L111"/>
  <c r="M111"/>
  <c r="G111"/>
  <c r="H107"/>
  <c r="I107"/>
  <c r="I106" s="1"/>
  <c r="J107"/>
  <c r="K107"/>
  <c r="K106" s="1"/>
  <c r="L107"/>
  <c r="M107"/>
  <c r="M106" s="1"/>
  <c r="G107"/>
  <c r="H106"/>
  <c r="L106"/>
  <c r="H103"/>
  <c r="I103"/>
  <c r="J103"/>
  <c r="K103"/>
  <c r="L103"/>
  <c r="M103"/>
  <c r="M91" s="1"/>
  <c r="G103"/>
  <c r="H92"/>
  <c r="H91" s="1"/>
  <c r="I92"/>
  <c r="J92"/>
  <c r="J91" s="1"/>
  <c r="K92"/>
  <c r="L92"/>
  <c r="L91" s="1"/>
  <c r="M92"/>
  <c r="G92"/>
  <c r="H88"/>
  <c r="I88"/>
  <c r="J88"/>
  <c r="K88"/>
  <c r="L88"/>
  <c r="M88"/>
  <c r="G88"/>
  <c r="H85"/>
  <c r="I85"/>
  <c r="J85"/>
  <c r="K85"/>
  <c r="L85"/>
  <c r="M85"/>
  <c r="G85"/>
  <c r="H82"/>
  <c r="I82"/>
  <c r="I78" s="1"/>
  <c r="J82"/>
  <c r="K82"/>
  <c r="K78" s="1"/>
  <c r="L82"/>
  <c r="M82"/>
  <c r="M78" s="1"/>
  <c r="G82"/>
  <c r="H75"/>
  <c r="I75"/>
  <c r="I64" s="1"/>
  <c r="J75"/>
  <c r="J64" s="1"/>
  <c r="K75"/>
  <c r="K64" s="1"/>
  <c r="L75"/>
  <c r="M75"/>
  <c r="M64" s="1"/>
  <c r="G75"/>
  <c r="G64" s="1"/>
  <c r="H60"/>
  <c r="I60"/>
  <c r="J60"/>
  <c r="K60"/>
  <c r="L60"/>
  <c r="M60"/>
  <c r="G60"/>
  <c r="H58"/>
  <c r="I58"/>
  <c r="J58"/>
  <c r="K58"/>
  <c r="L58"/>
  <c r="M58"/>
  <c r="G58"/>
  <c r="H56"/>
  <c r="I56"/>
  <c r="I44" s="1"/>
  <c r="J56"/>
  <c r="K56"/>
  <c r="L56"/>
  <c r="M56"/>
  <c r="M44" s="1"/>
  <c r="G56"/>
  <c r="H45"/>
  <c r="H44" s="1"/>
  <c r="I45"/>
  <c r="J45"/>
  <c r="J44" s="1"/>
  <c r="K45"/>
  <c r="L45"/>
  <c r="L44" s="1"/>
  <c r="M45"/>
  <c r="G45"/>
  <c r="K44"/>
  <c r="H41"/>
  <c r="I41"/>
  <c r="J41"/>
  <c r="K41"/>
  <c r="L41"/>
  <c r="M41"/>
  <c r="G41"/>
  <c r="H38"/>
  <c r="I38"/>
  <c r="J38"/>
  <c r="K38"/>
  <c r="L38"/>
  <c r="M38"/>
  <c r="G38"/>
  <c r="H25"/>
  <c r="I25"/>
  <c r="J25"/>
  <c r="K25"/>
  <c r="K20" s="1"/>
  <c r="L25"/>
  <c r="L20" s="1"/>
  <c r="M25"/>
  <c r="M20" s="1"/>
  <c r="H21"/>
  <c r="I21"/>
  <c r="J21"/>
  <c r="K21"/>
  <c r="L21"/>
  <c r="M21"/>
  <c r="G21"/>
  <c r="G20" s="1"/>
  <c r="H6"/>
  <c r="I6"/>
  <c r="J6"/>
  <c r="K6"/>
  <c r="L6"/>
  <c r="M6"/>
  <c r="K91" l="1"/>
  <c r="H237"/>
  <c r="H159" s="1"/>
  <c r="H149" s="1"/>
  <c r="G237"/>
  <c r="J237"/>
  <c r="J159" s="1"/>
  <c r="I237"/>
  <c r="I171"/>
  <c r="H171"/>
  <c r="I128"/>
  <c r="I91"/>
  <c r="I63" s="1"/>
  <c r="I20"/>
  <c r="H20"/>
  <c r="J20"/>
  <c r="M63"/>
  <c r="K63"/>
  <c r="L78"/>
  <c r="J78"/>
  <c r="J63" s="1"/>
  <c r="H78"/>
  <c r="L64"/>
  <c r="L63" s="1"/>
  <c r="H64"/>
  <c r="L128"/>
  <c r="J128"/>
  <c r="H128"/>
  <c r="G91"/>
  <c r="G78"/>
  <c r="G299"/>
  <c r="G292"/>
  <c r="G285"/>
  <c r="G171"/>
  <c r="G154"/>
  <c r="G128"/>
  <c r="G119"/>
  <c r="G44"/>
  <c r="D392" i="18"/>
  <c r="G159" i="16" l="1"/>
  <c r="G149" s="1"/>
  <c r="FJ13" i="95" s="1"/>
  <c r="I159" i="16"/>
  <c r="I149" s="1"/>
  <c r="I62" s="1"/>
  <c r="I18" s="1"/>
  <c r="H63"/>
  <c r="H62" s="1"/>
  <c r="H18" s="1"/>
  <c r="G63"/>
  <c r="J149"/>
  <c r="J62" s="1"/>
  <c r="J18" s="1"/>
  <c r="L149"/>
  <c r="L62" s="1"/>
  <c r="L18" s="1"/>
  <c r="N117"/>
  <c r="N113"/>
  <c r="N111"/>
  <c r="M149" l="1"/>
  <c r="M62" s="1"/>
  <c r="M18" s="1"/>
  <c r="K149"/>
  <c r="K62" s="1"/>
  <c r="K18" s="1"/>
  <c r="N56"/>
  <c r="N45"/>
  <c r="N38"/>
  <c r="N41"/>
  <c r="N18"/>
  <c r="N6"/>
  <c r="M4"/>
  <c r="J4"/>
  <c r="L4"/>
  <c r="K4"/>
  <c r="E4"/>
  <c r="D762" i="18" l="1"/>
  <c r="D763"/>
  <c r="D764"/>
  <c r="D151" l="1"/>
  <c r="D644"/>
  <c r="D442" l="1"/>
  <c r="D657" l="1"/>
  <c r="D504" l="1"/>
  <c r="D433" l="1"/>
  <c r="D572" l="1"/>
  <c r="D573"/>
  <c r="D574"/>
  <c r="D575"/>
  <c r="D70" l="1"/>
  <c r="L54" i="19" l="1"/>
  <c r="K54"/>
  <c r="I54"/>
  <c r="G54"/>
  <c r="D776" i="18" l="1"/>
  <c r="D106" l="1"/>
  <c r="D103"/>
  <c r="N297" i="16" l="1"/>
  <c r="D829" i="18" l="1"/>
  <c r="D515" l="1"/>
  <c r="D359" l="1"/>
  <c r="D339"/>
  <c r="D661" l="1"/>
  <c r="D660"/>
  <c r="D662"/>
  <c r="D69" l="1"/>
  <c r="N295" i="16" l="1"/>
  <c r="D378" i="18" l="1"/>
  <c r="N103" i="16"/>
  <c r="D803" i="18"/>
  <c r="D804"/>
  <c r="D805"/>
  <c r="D806"/>
  <c r="D807"/>
  <c r="D811"/>
  <c r="N126" i="16" l="1"/>
  <c r="D344" i="18"/>
  <c r="D334" l="1"/>
  <c r="D343"/>
  <c r="D877" l="1"/>
  <c r="D658" l="1"/>
  <c r="D656"/>
  <c r="D659"/>
  <c r="D622"/>
  <c r="D358" l="1"/>
  <c r="D839" l="1"/>
  <c r="D511" l="1"/>
  <c r="D455"/>
  <c r="D360" l="1"/>
  <c r="D632" l="1"/>
  <c r="D634" l="1"/>
  <c r="D361" l="1"/>
  <c r="D716"/>
  <c r="D226"/>
  <c r="D715"/>
  <c r="D225"/>
  <c r="D330" l="1"/>
  <c r="D208" l="1"/>
  <c r="D362" l="1"/>
  <c r="D633" l="1"/>
  <c r="D391" l="1"/>
  <c r="D404" l="1"/>
  <c r="D553" l="1"/>
  <c r="D486" l="1"/>
  <c r="D387" l="1"/>
  <c r="D402"/>
  <c r="D403"/>
  <c r="D825" l="1"/>
  <c r="D425"/>
  <c r="D635"/>
  <c r="D482"/>
  <c r="D860"/>
  <c r="D550"/>
  <c r="D676"/>
  <c r="D709"/>
  <c r="D746"/>
  <c r="N185" i="16"/>
  <c r="D782" i="18"/>
  <c r="D476" l="1"/>
  <c r="D417" l="1"/>
  <c r="D428" l="1"/>
  <c r="P17" i="8" l="1"/>
  <c r="D525" i="18" l="1"/>
  <c r="D526"/>
  <c r="D527"/>
  <c r="D714" l="1"/>
  <c r="D627" l="1"/>
  <c r="D147" l="1"/>
  <c r="L18" i="19" l="1"/>
  <c r="D18"/>
  <c r="CO22" i="8"/>
  <c r="AE22"/>
  <c r="D611" i="18" l="1"/>
  <c r="D612"/>
  <c r="D602"/>
  <c r="D603"/>
  <c r="D583"/>
  <c r="D584"/>
  <c r="D149" l="1"/>
  <c r="D150"/>
  <c r="D592"/>
  <c r="D593"/>
  <c r="D623"/>
  <c r="D621"/>
  <c r="D643"/>
  <c r="D642"/>
  <c r="D641"/>
  <c r="D640"/>
  <c r="D638"/>
  <c r="D503" l="1"/>
  <c r="D540" l="1"/>
  <c r="D542"/>
  <c r="D559"/>
  <c r="D133"/>
  <c r="D122"/>
  <c r="D558"/>
  <c r="D557"/>
  <c r="D556"/>
  <c r="D472" l="1"/>
  <c r="D475"/>
  <c r="D493"/>
  <c r="D492"/>
  <c r="D489"/>
  <c r="D757"/>
  <c r="D268"/>
  <c r="D261"/>
  <c r="D248"/>
  <c r="D739"/>
  <c r="D736"/>
  <c r="D245"/>
  <c r="D247"/>
  <c r="D738"/>
  <c r="D688"/>
  <c r="D197"/>
  <c r="D193"/>
  <c r="D685"/>
  <c r="D171"/>
  <c r="D176" l="1"/>
  <c r="D668"/>
  <c r="D669"/>
  <c r="D666"/>
  <c r="N107" i="16" l="1"/>
  <c r="D42" i="18" l="1"/>
  <c r="D432"/>
  <c r="D439"/>
  <c r="D452"/>
  <c r="D413"/>
  <c r="D454"/>
  <c r="D415"/>
  <c r="D47"/>
  <c r="D438"/>
  <c r="D518"/>
  <c r="D510"/>
  <c r="D508"/>
  <c r="D90" l="1"/>
  <c r="D81"/>
  <c r="D485"/>
  <c r="D512"/>
  <c r="D871" l="1"/>
  <c r="D872"/>
  <c r="D863"/>
  <c r="D854"/>
  <c r="D853"/>
  <c r="D851"/>
  <c r="D774" l="1"/>
  <c r="D320"/>
  <c r="D317"/>
  <c r="D771"/>
  <c r="D319"/>
  <c r="D321"/>
  <c r="D773"/>
  <c r="D793"/>
  <c r="D341"/>
  <c r="D340"/>
  <c r="D792"/>
  <c r="D213" l="1"/>
  <c r="D376"/>
  <c r="D817"/>
  <c r="N85" i="16"/>
  <c r="N286" l="1"/>
  <c r="D719" i="18"/>
  <c r="D720"/>
  <c r="D701"/>
  <c r="D702"/>
  <c r="D699"/>
  <c r="N88" i="16" l="1"/>
  <c r="N82"/>
  <c r="N75"/>
  <c r="D837" i="18"/>
  <c r="N289" i="16"/>
  <c r="D441" i="18" l="1"/>
  <c r="D440"/>
  <c r="N299" i="16" l="1"/>
  <c r="D836" i="18"/>
  <c r="D828" l="1"/>
  <c r="N214" i="16"/>
  <c r="D818" i="18"/>
  <c r="D816"/>
  <c r="D374"/>
  <c r="D814"/>
  <c r="N58" i="16"/>
  <c r="D398" i="18"/>
  <c r="D399"/>
  <c r="N280" i="16" l="1"/>
  <c r="N275"/>
  <c r="N266"/>
  <c r="D765" i="18" l="1"/>
  <c r="D766"/>
  <c r="D767"/>
  <c r="D730" l="1"/>
  <c r="D731"/>
  <c r="D732"/>
  <c r="N120" i="16" l="1"/>
  <c r="D496" i="18"/>
  <c r="D756" l="1"/>
  <c r="D52" l="1"/>
  <c r="D845" l="1"/>
  <c r="D846"/>
  <c r="D847"/>
  <c r="D466" l="1"/>
  <c r="D467"/>
  <c r="D468"/>
  <c r="D569"/>
  <c r="D570"/>
  <c r="D571"/>
  <c r="D652" l="1"/>
  <c r="D653"/>
  <c r="D654"/>
  <c r="D693"/>
  <c r="D694"/>
  <c r="D695"/>
  <c r="D348" l="1"/>
  <c r="D794" l="1"/>
  <c r="D648" l="1"/>
  <c r="D156"/>
  <c r="A894"/>
  <c r="D448"/>
  <c r="N146" i="16"/>
  <c r="D296" i="18" l="1"/>
  <c r="D876" l="1"/>
  <c r="D721"/>
  <c r="D725"/>
  <c r="D234"/>
  <c r="D418"/>
  <c r="D564"/>
  <c r="D563"/>
  <c r="D502" l="1"/>
  <c r="D501"/>
  <c r="N143" i="16"/>
  <c r="D447" i="18"/>
  <c r="D446"/>
  <c r="D798"/>
  <c r="N139" i="16"/>
  <c r="D347" i="18"/>
  <c r="D880" l="1"/>
  <c r="D881"/>
  <c r="D882"/>
  <c r="D883"/>
  <c r="D841" l="1"/>
  <c r="D842"/>
  <c r="D843"/>
  <c r="D844"/>
  <c r="D400"/>
  <c r="D401"/>
  <c r="D405"/>
  <c r="D406"/>
  <c r="D371"/>
  <c r="D363"/>
  <c r="D372"/>
  <c r="D364"/>
  <c r="A4" l="1"/>
  <c r="A892"/>
  <c r="A891"/>
  <c r="N5" i="16" l="1"/>
  <c r="N4"/>
  <c r="O4"/>
  <c r="D157" i="18"/>
  <c r="D158"/>
  <c r="D134"/>
  <c r="D135"/>
  <c r="A14" i="8" l="1"/>
  <c r="D812" i="18" l="1"/>
  <c r="D813"/>
  <c r="D815"/>
  <c r="D819"/>
  <c r="D820"/>
  <c r="D821"/>
  <c r="D826"/>
  <c r="D827"/>
  <c r="D830"/>
  <c r="D824"/>
  <c r="D831"/>
  <c r="D832"/>
  <c r="D833"/>
  <c r="D834"/>
  <c r="D835"/>
  <c r="D823"/>
  <c r="D822"/>
  <c r="D838"/>
  <c r="D840"/>
  <c r="D368"/>
  <c r="D369"/>
  <c r="D370"/>
  <c r="D366"/>
  <c r="D365"/>
  <c r="D373"/>
  <c r="D375"/>
  <c r="D377"/>
  <c r="D379"/>
  <c r="D380"/>
  <c r="D384"/>
  <c r="D385"/>
  <c r="D386"/>
  <c r="D388"/>
  <c r="D383"/>
  <c r="D389"/>
  <c r="D390"/>
  <c r="D393"/>
  <c r="D394"/>
  <c r="D382"/>
  <c r="D381"/>
  <c r="D395"/>
  <c r="D396"/>
  <c r="D397"/>
  <c r="D407"/>
  <c r="D408"/>
  <c r="D409"/>
  <c r="D367"/>
  <c r="D345" l="1"/>
  <c r="D266"/>
  <c r="D230"/>
  <c r="N123" i="16" l="1"/>
  <c r="D497" i="18"/>
  <c r="D543" l="1"/>
  <c r="D513" l="1"/>
  <c r="O5" i="16" l="1"/>
  <c r="D471" i="18"/>
  <c r="D473"/>
  <c r="N306" i="16"/>
  <c r="N261"/>
  <c r="N256"/>
  <c r="N21"/>
  <c r="N25"/>
  <c r="N64"/>
  <c r="N78"/>
  <c r="N92"/>
  <c r="N129"/>
  <c r="N133"/>
  <c r="N160"/>
  <c r="N164"/>
  <c r="N172"/>
  <c r="N177"/>
  <c r="N181"/>
  <c r="N188"/>
  <c r="N191"/>
  <c r="N202"/>
  <c r="N218"/>
  <c r="N223"/>
  <c r="N238"/>
  <c r="N248"/>
  <c r="N243"/>
  <c r="D529" i="18" l="1"/>
  <c r="D528"/>
  <c r="D530"/>
  <c r="A10" i="19" l="1"/>
  <c r="G24"/>
  <c r="E2" i="8" l="1"/>
  <c r="K6" i="19" l="1"/>
  <c r="G4"/>
  <c r="G2"/>
  <c r="D161" i="18" l="1"/>
  <c r="D160"/>
  <c r="D159"/>
  <c r="D155"/>
  <c r="D154"/>
  <c r="D153"/>
  <c r="D152"/>
  <c r="D141"/>
  <c r="D142"/>
  <c r="D143"/>
  <c r="D148"/>
  <c r="D146"/>
  <c r="D145"/>
  <c r="D144"/>
  <c r="D140"/>
  <c r="D139"/>
  <c r="D138"/>
  <c r="D137"/>
  <c r="D136"/>
  <c r="D305"/>
  <c r="D306"/>
  <c r="D307"/>
  <c r="D308"/>
  <c r="D309"/>
  <c r="D311"/>
  <c r="D310"/>
  <c r="D312"/>
  <c r="D313"/>
  <c r="D314"/>
  <c r="D315"/>
  <c r="D316"/>
  <c r="D318"/>
  <c r="D322"/>
  <c r="D323"/>
  <c r="D324"/>
  <c r="D328"/>
  <c r="D329"/>
  <c r="D331"/>
  <c r="D332"/>
  <c r="D327"/>
  <c r="D333"/>
  <c r="D335"/>
  <c r="D336"/>
  <c r="D337"/>
  <c r="D338"/>
  <c r="D326"/>
  <c r="D325"/>
  <c r="D342"/>
  <c r="D346"/>
  <c r="D349"/>
  <c r="D350"/>
  <c r="D351"/>
  <c r="D352"/>
  <c r="D353"/>
  <c r="D354"/>
  <c r="D355"/>
  <c r="D356"/>
  <c r="D357"/>
  <c r="D304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7"/>
  <c r="D298"/>
  <c r="D299"/>
  <c r="D300"/>
  <c r="D301"/>
  <c r="D302"/>
  <c r="D303"/>
  <c r="D242"/>
  <c r="D243"/>
  <c r="D244"/>
  <c r="D246"/>
  <c r="D249"/>
  <c r="D250"/>
  <c r="D251"/>
  <c r="D255"/>
  <c r="D256"/>
  <c r="D257"/>
  <c r="D258"/>
  <c r="D259"/>
  <c r="D254"/>
  <c r="D260"/>
  <c r="D262"/>
  <c r="D263"/>
  <c r="D264"/>
  <c r="D253"/>
  <c r="D252"/>
  <c r="D265"/>
  <c r="D267"/>
  <c r="D269"/>
  <c r="D270"/>
  <c r="D271"/>
  <c r="D272"/>
  <c r="D273"/>
  <c r="D274"/>
  <c r="D275"/>
  <c r="D276"/>
  <c r="D209"/>
  <c r="D210"/>
  <c r="D211"/>
  <c r="D212"/>
  <c r="D214"/>
  <c r="D215"/>
  <c r="D216"/>
  <c r="D220"/>
  <c r="D221"/>
  <c r="D222"/>
  <c r="D223"/>
  <c r="D224"/>
  <c r="D219"/>
  <c r="D227"/>
  <c r="D228"/>
  <c r="D218"/>
  <c r="D217"/>
  <c r="D229"/>
  <c r="D231"/>
  <c r="D232"/>
  <c r="D233"/>
  <c r="D235"/>
  <c r="D236"/>
  <c r="D237"/>
  <c r="D238"/>
  <c r="D239"/>
  <c r="D240"/>
  <c r="D241"/>
  <c r="D163"/>
  <c r="D166"/>
  <c r="D167"/>
  <c r="D168"/>
  <c r="D169"/>
  <c r="D170"/>
  <c r="D165"/>
  <c r="D164"/>
  <c r="D172"/>
  <c r="D173"/>
  <c r="D174"/>
  <c r="D175"/>
  <c r="D177"/>
  <c r="D178"/>
  <c r="D179"/>
  <c r="D183"/>
  <c r="D184"/>
  <c r="D185"/>
  <c r="D186"/>
  <c r="D187"/>
  <c r="D182"/>
  <c r="D188"/>
  <c r="D189"/>
  <c r="D190"/>
  <c r="D191"/>
  <c r="D192"/>
  <c r="D181"/>
  <c r="D180"/>
  <c r="D194"/>
  <c r="D195"/>
  <c r="D196"/>
  <c r="D198"/>
  <c r="D199"/>
  <c r="D200"/>
  <c r="D201"/>
  <c r="D202"/>
  <c r="D203"/>
  <c r="D204"/>
  <c r="D205"/>
  <c r="D206"/>
  <c r="D207"/>
  <c r="D162"/>
  <c r="D107"/>
  <c r="D108"/>
  <c r="D109"/>
  <c r="D110"/>
  <c r="D111"/>
  <c r="D112"/>
  <c r="D113"/>
  <c r="D117"/>
  <c r="D118"/>
  <c r="D119"/>
  <c r="D120"/>
  <c r="D121"/>
  <c r="D116"/>
  <c r="D115"/>
  <c r="D114"/>
  <c r="D123"/>
  <c r="D124"/>
  <c r="D125"/>
  <c r="D126"/>
  <c r="D127"/>
  <c r="D128"/>
  <c r="D129"/>
  <c r="D130"/>
  <c r="D131"/>
  <c r="D132"/>
  <c r="D63"/>
  <c r="D66"/>
  <c r="D67"/>
  <c r="D68"/>
  <c r="D64"/>
  <c r="D65"/>
  <c r="D71"/>
  <c r="D72"/>
  <c r="D73"/>
  <c r="D74"/>
  <c r="D75"/>
  <c r="D76"/>
  <c r="D77"/>
  <c r="D78"/>
  <c r="D79"/>
  <c r="D80"/>
  <c r="D82"/>
  <c r="D83"/>
  <c r="D84"/>
  <c r="D85"/>
  <c r="D86"/>
  <c r="D87"/>
  <c r="D88"/>
  <c r="D89"/>
  <c r="D91"/>
  <c r="D92"/>
  <c r="D93"/>
  <c r="D94"/>
  <c r="D95"/>
  <c r="D96"/>
  <c r="D97"/>
  <c r="D98"/>
  <c r="D99"/>
  <c r="D100"/>
  <c r="D101"/>
  <c r="D102"/>
  <c r="D104"/>
  <c r="D105"/>
  <c r="D62"/>
  <c r="D27"/>
  <c r="D28"/>
  <c r="D29"/>
  <c r="D30"/>
  <c r="D31"/>
  <c r="D32"/>
  <c r="D33"/>
  <c r="D37"/>
  <c r="D38"/>
  <c r="D39"/>
  <c r="D40"/>
  <c r="D36"/>
  <c r="D41"/>
  <c r="D43"/>
  <c r="D44"/>
  <c r="D45"/>
  <c r="D46"/>
  <c r="D35"/>
  <c r="D34"/>
  <c r="D48"/>
  <c r="D49"/>
  <c r="D50"/>
  <c r="D51"/>
  <c r="D53"/>
  <c r="D54"/>
  <c r="D55"/>
  <c r="D56"/>
  <c r="D57"/>
  <c r="D58"/>
  <c r="D59"/>
  <c r="D60"/>
  <c r="D6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410"/>
  <c r="D411"/>
  <c r="D412"/>
  <c r="D414"/>
  <c r="D416"/>
  <c r="D419"/>
  <c r="D420"/>
  <c r="D421"/>
  <c r="D426"/>
  <c r="D427"/>
  <c r="D429"/>
  <c r="D430"/>
  <c r="D424"/>
  <c r="D431"/>
  <c r="D434"/>
  <c r="D435"/>
  <c r="D436"/>
  <c r="D437"/>
  <c r="D423"/>
  <c r="D422"/>
  <c r="D443"/>
  <c r="D444"/>
  <c r="D445"/>
  <c r="D462"/>
  <c r="D463"/>
  <c r="D464"/>
  <c r="D465"/>
  <c r="D449"/>
  <c r="D450"/>
  <c r="D451"/>
  <c r="D453"/>
  <c r="D456"/>
  <c r="D457"/>
  <c r="D458"/>
  <c r="D459"/>
  <c r="D460"/>
  <c r="D461"/>
  <c r="D469"/>
  <c r="D470"/>
  <c r="D474"/>
  <c r="D477"/>
  <c r="D478"/>
  <c r="D483"/>
  <c r="D484"/>
  <c r="D487"/>
  <c r="D488"/>
  <c r="D481"/>
  <c r="D490"/>
  <c r="D491"/>
  <c r="D494"/>
  <c r="D887"/>
  <c r="D888"/>
  <c r="CO24" i="8"/>
  <c r="D769" i="18"/>
  <c r="D770"/>
  <c r="D772"/>
  <c r="D775"/>
  <c r="D777"/>
  <c r="D778"/>
  <c r="D783"/>
  <c r="D784"/>
  <c r="D785"/>
  <c r="D786"/>
  <c r="D781"/>
  <c r="D787"/>
  <c r="D788"/>
  <c r="D789"/>
  <c r="D790"/>
  <c r="D791"/>
  <c r="D780"/>
  <c r="D779"/>
  <c r="D795"/>
  <c r="D796"/>
  <c r="D797"/>
  <c r="D799"/>
  <c r="D800"/>
  <c r="D801"/>
  <c r="D802"/>
  <c r="D768"/>
  <c r="B12" i="19"/>
  <c r="D15"/>
  <c r="L13"/>
  <c r="CO17" i="8"/>
  <c r="DE4"/>
  <c r="E3" s="1"/>
  <c r="BZ5"/>
  <c r="BE3"/>
  <c r="K315" i="16"/>
  <c r="K311"/>
  <c r="G314"/>
  <c r="G310"/>
  <c r="D885" i="18"/>
  <c r="D879"/>
  <c r="D849"/>
  <c r="D758"/>
  <c r="D734"/>
  <c r="D726"/>
  <c r="D697"/>
  <c r="D689"/>
  <c r="D664"/>
  <c r="D624"/>
  <c r="D613"/>
  <c r="D604"/>
  <c r="D594"/>
  <c r="D585"/>
  <c r="D577"/>
  <c r="D565"/>
  <c r="D538"/>
  <c r="D505"/>
  <c r="D890"/>
  <c r="D631"/>
  <c r="D636"/>
  <c r="D637"/>
  <c r="D639"/>
  <c r="D618"/>
  <c r="D619"/>
  <c r="D620"/>
  <c r="D609"/>
  <c r="D610"/>
  <c r="D598"/>
  <c r="D599"/>
  <c r="D600"/>
  <c r="D589"/>
  <c r="D590"/>
  <c r="D591"/>
  <c r="D581"/>
  <c r="D582"/>
  <c r="D517"/>
  <c r="D519"/>
  <c r="D520"/>
  <c r="D521"/>
  <c r="D857"/>
  <c r="D861"/>
  <c r="D862"/>
  <c r="D864"/>
  <c r="D742"/>
  <c r="D747"/>
  <c r="D748"/>
  <c r="D749"/>
  <c r="D705"/>
  <c r="D710"/>
  <c r="D711"/>
  <c r="D712"/>
  <c r="D713"/>
  <c r="D672"/>
  <c r="D677"/>
  <c r="D678"/>
  <c r="D679"/>
  <c r="D546"/>
  <c r="D551"/>
  <c r="D552"/>
  <c r="D554"/>
  <c r="D555"/>
  <c r="D884"/>
  <c r="D886"/>
  <c r="D889"/>
  <c r="D891"/>
  <c r="D878"/>
  <c r="D850"/>
  <c r="D852"/>
  <c r="D855"/>
  <c r="D856"/>
  <c r="D865"/>
  <c r="D866"/>
  <c r="D867"/>
  <c r="D868"/>
  <c r="D869"/>
  <c r="D870"/>
  <c r="D859"/>
  <c r="D858"/>
  <c r="D873"/>
  <c r="D874"/>
  <c r="D875"/>
  <c r="D848"/>
  <c r="D735"/>
  <c r="D737"/>
  <c r="D740"/>
  <c r="D741"/>
  <c r="D745"/>
  <c r="D750"/>
  <c r="D751"/>
  <c r="D752"/>
  <c r="D753"/>
  <c r="D744"/>
  <c r="D743"/>
  <c r="D754"/>
  <c r="D755"/>
  <c r="D759"/>
  <c r="D760"/>
  <c r="D761"/>
  <c r="D733"/>
  <c r="D698"/>
  <c r="D700"/>
  <c r="D703"/>
  <c r="D704"/>
  <c r="D708"/>
  <c r="D717"/>
  <c r="D718"/>
  <c r="D707"/>
  <c r="D706"/>
  <c r="D722"/>
  <c r="D723"/>
  <c r="D724"/>
  <c r="D727"/>
  <c r="D728"/>
  <c r="D729"/>
  <c r="D696"/>
  <c r="D665"/>
  <c r="D667"/>
  <c r="D670"/>
  <c r="D671"/>
  <c r="D675"/>
  <c r="D680"/>
  <c r="D681"/>
  <c r="D682"/>
  <c r="D683"/>
  <c r="D684"/>
  <c r="D674"/>
  <c r="D673"/>
  <c r="D686"/>
  <c r="D687"/>
  <c r="D690"/>
  <c r="D691"/>
  <c r="D692"/>
  <c r="D663"/>
  <c r="D578"/>
  <c r="D579"/>
  <c r="D580"/>
  <c r="D586"/>
  <c r="D587"/>
  <c r="D588"/>
  <c r="D595"/>
  <c r="D596"/>
  <c r="D597"/>
  <c r="D601"/>
  <c r="D605"/>
  <c r="D606"/>
  <c r="D607"/>
  <c r="D608"/>
  <c r="D614"/>
  <c r="D615"/>
  <c r="D616"/>
  <c r="D617"/>
  <c r="D625"/>
  <c r="D626"/>
  <c r="D628"/>
  <c r="D629"/>
  <c r="D630"/>
  <c r="D645"/>
  <c r="D646"/>
  <c r="D647"/>
  <c r="D649"/>
  <c r="D650"/>
  <c r="D651"/>
  <c r="D576"/>
  <c r="D539"/>
  <c r="D541"/>
  <c r="D544"/>
  <c r="D545"/>
  <c r="D549"/>
  <c r="D548"/>
  <c r="D547"/>
  <c r="D560"/>
  <c r="D561"/>
  <c r="D562"/>
  <c r="D566"/>
  <c r="D567"/>
  <c r="D568"/>
  <c r="D537"/>
  <c r="D495"/>
  <c r="D480"/>
  <c r="D479"/>
  <c r="D498"/>
  <c r="D499"/>
  <c r="D500"/>
  <c r="D506"/>
  <c r="D507"/>
  <c r="D509"/>
  <c r="D514"/>
  <c r="D516"/>
  <c r="D522"/>
  <c r="D524"/>
  <c r="D523"/>
  <c r="N1" i="16"/>
  <c r="AR7" i="8"/>
  <c r="AK7"/>
  <c r="EN7"/>
  <c r="AN7" s="1"/>
  <c r="DV7"/>
  <c r="V7" s="1"/>
  <c r="DP7"/>
  <c r="P7" s="1"/>
  <c r="T7"/>
  <c r="N7"/>
  <c r="E6"/>
  <c r="E1"/>
  <c r="AO23"/>
  <c r="BN15"/>
  <c r="AU15"/>
  <c r="AN15"/>
  <c r="A138" i="16" l="1" a="1"/>
  <c r="A138" s="1"/>
  <c r="B138" a="1"/>
  <c r="B138" s="1"/>
  <c r="BW32" i="95"/>
  <c r="C59" i="19"/>
  <c r="G317" i="16"/>
  <c r="B173" a="1"/>
  <c r="A173" a="1"/>
  <c r="B37" a="1"/>
  <c r="B37" s="1"/>
  <c r="A37" a="1"/>
  <c r="A37" s="1"/>
  <c r="E27" i="19" a="1"/>
  <c r="C27" a="1"/>
  <c r="D27" a="1"/>
  <c r="A27" a="1"/>
  <c r="B281" i="16" a="1"/>
  <c r="A281" a="1"/>
  <c r="B276" a="1"/>
  <c r="A276" a="1"/>
  <c r="B267" a="1"/>
  <c r="A267" a="1"/>
  <c r="B262" a="1"/>
  <c r="A262" a="1"/>
  <c r="B257" a="1"/>
  <c r="A257" a="1"/>
  <c r="B249" a="1"/>
  <c r="A249" a="1"/>
  <c r="B244" a="1"/>
  <c r="A244" a="1"/>
  <c r="B239" a="1"/>
  <c r="A239" a="1"/>
  <c r="B219" a="1"/>
  <c r="A219" a="1"/>
  <c r="B224" a="1"/>
  <c r="A224" a="1"/>
  <c r="B215" a="1"/>
  <c r="A215" a="1"/>
  <c r="B203" a="1"/>
  <c r="A203" a="1"/>
  <c r="B192" a="1"/>
  <c r="A192" a="1"/>
  <c r="B189" a="1"/>
  <c r="A189" a="1"/>
  <c r="B182" a="1"/>
  <c r="A182" a="1"/>
  <c r="B178" a="1"/>
  <c r="A178" a="1"/>
  <c r="B165" a="1"/>
  <c r="A165" a="1"/>
  <c r="B161" a="1"/>
  <c r="A161" a="1"/>
  <c r="B140" a="1"/>
  <c r="A140" a="1"/>
  <c r="B134" a="1"/>
  <c r="A134" a="1"/>
  <c r="A130" a="1"/>
  <c r="B130" a="1"/>
  <c r="B93" a="1"/>
  <c r="A93" a="1"/>
  <c r="B79" a="1"/>
  <c r="A79" a="1"/>
  <c r="B65" a="1"/>
  <c r="A65" a="1"/>
  <c r="B26" a="1"/>
  <c r="A26" a="1"/>
  <c r="A7" a="1"/>
  <c r="B7" a="1"/>
  <c r="A59" a="1"/>
  <c r="A59" s="1"/>
  <c r="B59" a="1"/>
  <c r="B59" s="1"/>
  <c r="A57" a="1"/>
  <c r="A57" s="1"/>
  <c r="B57" a="1"/>
  <c r="B57" s="1"/>
  <c r="B46" a="1"/>
  <c r="A46" a="1"/>
  <c r="B42" a="1"/>
  <c r="A42" a="1"/>
  <c r="A39" a="1"/>
  <c r="B19" a="1"/>
  <c r="B19" s="1"/>
  <c r="A19" a="1"/>
  <c r="A19" s="1"/>
  <c r="B114" a="1"/>
  <c r="B114" s="1"/>
  <c r="B116" a="1"/>
  <c r="B116" s="1"/>
  <c r="A116" a="1"/>
  <c r="A116" s="1"/>
  <c r="A114" a="1"/>
  <c r="A114" s="1"/>
  <c r="B298" a="1"/>
  <c r="B298" s="1"/>
  <c r="A298" a="1"/>
  <c r="A298" s="1"/>
  <c r="B296" a="1"/>
  <c r="B296" s="1"/>
  <c r="A296" a="1"/>
  <c r="A296" s="1"/>
  <c r="A104" a="1"/>
  <c r="A105" s="1"/>
  <c r="B104" a="1"/>
  <c r="B104" s="1"/>
  <c r="B126" a="1"/>
  <c r="B126" s="1"/>
  <c r="A126" a="1"/>
  <c r="A126" s="1"/>
  <c r="B186" a="1"/>
  <c r="B186" s="1"/>
  <c r="A186" a="1"/>
  <c r="A186" s="1"/>
  <c r="B86" a="1"/>
  <c r="B87" s="1"/>
  <c r="A86" a="1"/>
  <c r="A86" s="1"/>
  <c r="B287" a="1"/>
  <c r="A287" a="1"/>
  <c r="B89" a="1"/>
  <c r="A89" a="1"/>
  <c r="B83" a="1"/>
  <c r="A83" a="1"/>
  <c r="B76" a="1"/>
  <c r="A76" a="1"/>
  <c r="B290" a="1"/>
  <c r="B291" s="1"/>
  <c r="A290" a="1"/>
  <c r="A291" s="1"/>
  <c r="B124" a="1"/>
  <c r="A124" a="1"/>
  <c r="B22" a="1"/>
  <c r="A22" a="1"/>
  <c r="G7" i="19"/>
  <c r="B121" i="16" a="1"/>
  <c r="B121" s="1"/>
  <c r="A121" a="1"/>
  <c r="A122" s="1"/>
  <c r="B147" a="1"/>
  <c r="B144" a="1"/>
  <c r="A147" a="1"/>
  <c r="A144" a="1"/>
  <c r="A11" i="19"/>
  <c r="A173" i="16" l="1"/>
  <c r="A174"/>
  <c r="A176"/>
  <c r="A175"/>
  <c r="B173"/>
  <c r="B176"/>
  <c r="B175"/>
  <c r="B174"/>
  <c r="A27" i="19"/>
  <c r="A50"/>
  <c r="A46"/>
  <c r="A42"/>
  <c r="A38"/>
  <c r="A34"/>
  <c r="A30"/>
  <c r="A53"/>
  <c r="A49"/>
  <c r="A45"/>
  <c r="A41"/>
  <c r="A37"/>
  <c r="A33"/>
  <c r="A29"/>
  <c r="A52"/>
  <c r="A48"/>
  <c r="A44"/>
  <c r="A40"/>
  <c r="A36"/>
  <c r="A32"/>
  <c r="A28"/>
  <c r="A51"/>
  <c r="A47"/>
  <c r="A43"/>
  <c r="A39"/>
  <c r="A35"/>
  <c r="A31"/>
  <c r="C27"/>
  <c r="C52"/>
  <c r="C48"/>
  <c r="C44"/>
  <c r="C40"/>
  <c r="C36"/>
  <c r="C32"/>
  <c r="C28"/>
  <c r="C51"/>
  <c r="C47"/>
  <c r="C43"/>
  <c r="C39"/>
  <c r="C35"/>
  <c r="C31"/>
  <c r="C50"/>
  <c r="C46"/>
  <c r="C42"/>
  <c r="C38"/>
  <c r="C34"/>
  <c r="C30"/>
  <c r="C53"/>
  <c r="C49"/>
  <c r="C45"/>
  <c r="C41"/>
  <c r="C37"/>
  <c r="C33"/>
  <c r="C29"/>
  <c r="D27"/>
  <c r="D52"/>
  <c r="D48"/>
  <c r="D44"/>
  <c r="D40"/>
  <c r="D36"/>
  <c r="D32"/>
  <c r="D28"/>
  <c r="D51"/>
  <c r="D47"/>
  <c r="D43"/>
  <c r="D39"/>
  <c r="D35"/>
  <c r="D31"/>
  <c r="D50"/>
  <c r="D46"/>
  <c r="D42"/>
  <c r="D38"/>
  <c r="D34"/>
  <c r="D30"/>
  <c r="D53"/>
  <c r="D49"/>
  <c r="D45"/>
  <c r="D41"/>
  <c r="D37"/>
  <c r="D33"/>
  <c r="D29"/>
  <c r="E27"/>
  <c r="E52"/>
  <c r="E48"/>
  <c r="E44"/>
  <c r="E40"/>
  <c r="E36"/>
  <c r="E32"/>
  <c r="E28"/>
  <c r="E51"/>
  <c r="E47"/>
  <c r="E43"/>
  <c r="E39"/>
  <c r="E35"/>
  <c r="E31"/>
  <c r="E50"/>
  <c r="E46"/>
  <c r="E42"/>
  <c r="E38"/>
  <c r="E34"/>
  <c r="E30"/>
  <c r="E53"/>
  <c r="E49"/>
  <c r="E45"/>
  <c r="E41"/>
  <c r="E37"/>
  <c r="E33"/>
  <c r="E29"/>
  <c r="A281" i="16"/>
  <c r="A282"/>
  <c r="A284"/>
  <c r="A283"/>
  <c r="B281"/>
  <c r="B284"/>
  <c r="B283"/>
  <c r="B282"/>
  <c r="A276"/>
  <c r="A277"/>
  <c r="A279"/>
  <c r="A278"/>
  <c r="B276"/>
  <c r="B279"/>
  <c r="B278"/>
  <c r="B277"/>
  <c r="A267"/>
  <c r="A272"/>
  <c r="A268"/>
  <c r="A271"/>
  <c r="A274"/>
  <c r="A270"/>
  <c r="A273"/>
  <c r="A269"/>
  <c r="B267"/>
  <c r="B274"/>
  <c r="B270"/>
  <c r="B273"/>
  <c r="B269"/>
  <c r="B272"/>
  <c r="B268"/>
  <c r="B271"/>
  <c r="A262"/>
  <c r="A263"/>
  <c r="A265"/>
  <c r="A264"/>
  <c r="B262"/>
  <c r="B265"/>
  <c r="B264"/>
  <c r="B263"/>
  <c r="A257"/>
  <c r="A258"/>
  <c r="A260"/>
  <c r="A259"/>
  <c r="B257"/>
  <c r="B260"/>
  <c r="B259"/>
  <c r="B258"/>
  <c r="A250"/>
  <c r="A255"/>
  <c r="A251"/>
  <c r="A254"/>
  <c r="A253"/>
  <c r="A249"/>
  <c r="A252"/>
  <c r="B249"/>
  <c r="B254"/>
  <c r="B250"/>
  <c r="B253"/>
  <c r="B252"/>
  <c r="B255"/>
  <c r="B251"/>
  <c r="A244"/>
  <c r="A245"/>
  <c r="A247"/>
  <c r="A246"/>
  <c r="B244"/>
  <c r="B247"/>
  <c r="B246"/>
  <c r="B245"/>
  <c r="A239"/>
  <c r="A240"/>
  <c r="A242"/>
  <c r="A241"/>
  <c r="B239"/>
  <c r="B242"/>
  <c r="B241"/>
  <c r="B240"/>
  <c r="A219"/>
  <c r="A220"/>
  <c r="A222"/>
  <c r="A221"/>
  <c r="B219"/>
  <c r="B222"/>
  <c r="B221"/>
  <c r="B220"/>
  <c r="A224"/>
  <c r="A235"/>
  <c r="A231"/>
  <c r="A227"/>
  <c r="A236"/>
  <c r="A232"/>
  <c r="A228"/>
  <c r="A233"/>
  <c r="A229"/>
  <c r="A225"/>
  <c r="A234"/>
  <c r="A230"/>
  <c r="A226"/>
  <c r="B224"/>
  <c r="B235"/>
  <c r="B231"/>
  <c r="B227"/>
  <c r="B236"/>
  <c r="B232"/>
  <c r="B228"/>
  <c r="B233"/>
  <c r="B229"/>
  <c r="B225"/>
  <c r="B234"/>
  <c r="B230"/>
  <c r="B226"/>
  <c r="A215"/>
  <c r="A216"/>
  <c r="A217"/>
  <c r="B215"/>
  <c r="B216"/>
  <c r="B217"/>
  <c r="A204"/>
  <c r="A213"/>
  <c r="A209"/>
  <c r="A205"/>
  <c r="A212"/>
  <c r="A208"/>
  <c r="A211"/>
  <c r="A207"/>
  <c r="A203"/>
  <c r="A210"/>
  <c r="A206"/>
  <c r="B203"/>
  <c r="B212"/>
  <c r="B208"/>
  <c r="B204"/>
  <c r="B211"/>
  <c r="B207"/>
  <c r="B210"/>
  <c r="B206"/>
  <c r="B213"/>
  <c r="B209"/>
  <c r="B205"/>
  <c r="A192"/>
  <c r="A199"/>
  <c r="A195"/>
  <c r="A200"/>
  <c r="A196"/>
  <c r="A201"/>
  <c r="A197"/>
  <c r="A193"/>
  <c r="A198"/>
  <c r="A194"/>
  <c r="B192"/>
  <c r="B201"/>
  <c r="B197"/>
  <c r="B193"/>
  <c r="B198"/>
  <c r="B194"/>
  <c r="B199"/>
  <c r="B195"/>
  <c r="B200"/>
  <c r="B196"/>
  <c r="A189"/>
  <c r="A190"/>
  <c r="B189"/>
  <c r="B190"/>
  <c r="A182"/>
  <c r="A183"/>
  <c r="A184"/>
  <c r="B182"/>
  <c r="B183"/>
  <c r="B184"/>
  <c r="A178"/>
  <c r="A179"/>
  <c r="A180"/>
  <c r="B178"/>
  <c r="B179"/>
  <c r="B180"/>
  <c r="A165"/>
  <c r="A168"/>
  <c r="A169"/>
  <c r="A170"/>
  <c r="A166"/>
  <c r="A167"/>
  <c r="B165"/>
  <c r="B170"/>
  <c r="B166"/>
  <c r="B167"/>
  <c r="B168"/>
  <c r="B169"/>
  <c r="A161"/>
  <c r="A162"/>
  <c r="A163"/>
  <c r="B161"/>
  <c r="B162"/>
  <c r="B163"/>
  <c r="A140"/>
  <c r="A141"/>
  <c r="A142"/>
  <c r="B140"/>
  <c r="B141"/>
  <c r="B142"/>
  <c r="A134"/>
  <c r="A135"/>
  <c r="A136"/>
  <c r="B134"/>
  <c r="B135"/>
  <c r="B136"/>
  <c r="B130"/>
  <c r="B131"/>
  <c r="B132"/>
  <c r="A130"/>
  <c r="A131"/>
  <c r="A132"/>
  <c r="A93"/>
  <c r="A100"/>
  <c r="A96"/>
  <c r="A101"/>
  <c r="A97"/>
  <c r="A102"/>
  <c r="A98"/>
  <c r="A94"/>
  <c r="A99"/>
  <c r="A95"/>
  <c r="B93"/>
  <c r="B102"/>
  <c r="B98"/>
  <c r="B94"/>
  <c r="B99"/>
  <c r="B95"/>
  <c r="B100"/>
  <c r="B96"/>
  <c r="B101"/>
  <c r="B97"/>
  <c r="A79"/>
  <c r="A80"/>
  <c r="A81"/>
  <c r="B79"/>
  <c r="B80"/>
  <c r="B81"/>
  <c r="A65"/>
  <c r="A72"/>
  <c r="A68"/>
  <c r="A73"/>
  <c r="A69"/>
  <c r="A74"/>
  <c r="A70"/>
  <c r="A66"/>
  <c r="A71"/>
  <c r="A67"/>
  <c r="B65"/>
  <c r="B74"/>
  <c r="B70"/>
  <c r="B66"/>
  <c r="B71"/>
  <c r="B67"/>
  <c r="B72"/>
  <c r="B68"/>
  <c r="B73"/>
  <c r="B69"/>
  <c r="A26"/>
  <c r="A35"/>
  <c r="A31"/>
  <c r="A27"/>
  <c r="A32"/>
  <c r="A28"/>
  <c r="A33"/>
  <c r="A29"/>
  <c r="A34"/>
  <c r="A30"/>
  <c r="B26"/>
  <c r="B33"/>
  <c r="B29"/>
  <c r="B34"/>
  <c r="B30"/>
  <c r="B31"/>
  <c r="B27"/>
  <c r="B32"/>
  <c r="B28"/>
  <c r="B7"/>
  <c r="B16"/>
  <c r="B12"/>
  <c r="B8"/>
  <c r="B15"/>
  <c r="B11"/>
  <c r="B14"/>
  <c r="B10"/>
  <c r="B17"/>
  <c r="B13"/>
  <c r="B9"/>
  <c r="A7"/>
  <c r="A16"/>
  <c r="A12"/>
  <c r="A8"/>
  <c r="A15"/>
  <c r="A11"/>
  <c r="A14"/>
  <c r="A10"/>
  <c r="A17"/>
  <c r="A13"/>
  <c r="A9"/>
  <c r="A46"/>
  <c r="A53"/>
  <c r="A49"/>
  <c r="A54"/>
  <c r="A50"/>
  <c r="A55"/>
  <c r="A51"/>
  <c r="A47"/>
  <c r="A52"/>
  <c r="A48"/>
  <c r="B46"/>
  <c r="B55"/>
  <c r="B51"/>
  <c r="B47"/>
  <c r="B52"/>
  <c r="B48"/>
  <c r="B53"/>
  <c r="B49"/>
  <c r="B54"/>
  <c r="B50"/>
  <c r="A42"/>
  <c r="A43"/>
  <c r="A39"/>
  <c r="A40"/>
  <c r="B42"/>
  <c r="B43"/>
  <c r="A104"/>
  <c r="B105"/>
  <c r="A127"/>
  <c r="B127"/>
  <c r="B187"/>
  <c r="A187"/>
  <c r="A87"/>
  <c r="B86"/>
  <c r="A287"/>
  <c r="A288"/>
  <c r="B287"/>
  <c r="B288"/>
  <c r="B290"/>
  <c r="A89"/>
  <c r="A90"/>
  <c r="B89"/>
  <c r="B90"/>
  <c r="A83"/>
  <c r="A84"/>
  <c r="B84"/>
  <c r="B83"/>
  <c r="A76"/>
  <c r="A77"/>
  <c r="B76"/>
  <c r="B77"/>
  <c r="A290"/>
  <c r="B122"/>
  <c r="A121"/>
  <c r="A124"/>
  <c r="A125"/>
  <c r="B125"/>
  <c r="B124"/>
  <c r="A22"/>
  <c r="A23"/>
  <c r="A24"/>
  <c r="B22"/>
  <c r="B23"/>
  <c r="B24"/>
  <c r="A147"/>
  <c r="A148"/>
  <c r="B144"/>
  <c r="B145"/>
  <c r="A144"/>
  <c r="A145"/>
  <c r="B147"/>
  <c r="B148"/>
  <c r="B27" i="19" a="1"/>
  <c r="L23" l="1"/>
  <c r="B49"/>
  <c r="B31"/>
  <c r="B34"/>
  <c r="B45"/>
  <c r="B44"/>
  <c r="B36"/>
  <c r="B46"/>
  <c r="B53"/>
  <c r="B52"/>
  <c r="B33"/>
  <c r="B51"/>
  <c r="B30"/>
  <c r="B40"/>
  <c r="B38"/>
  <c r="B39"/>
  <c r="B28"/>
  <c r="B35"/>
  <c r="B41"/>
  <c r="B43"/>
  <c r="B27"/>
  <c r="B42"/>
  <c r="B29"/>
  <c r="B50"/>
  <c r="B47"/>
  <c r="B48"/>
  <c r="B37"/>
  <c r="B32"/>
  <c r="A55" l="1"/>
  <c r="A1"/>
  <c r="A3"/>
  <c r="H58" l="1"/>
  <c r="H55"/>
  <c r="G6"/>
  <c r="G106" i="16" l="1"/>
  <c r="G62" s="1"/>
  <c r="G6"/>
  <c r="N2" l="1"/>
  <c r="A309" s="1"/>
  <c r="G18"/>
  <c r="N3" s="1"/>
  <c r="A313" s="1"/>
  <c r="I310" l="1"/>
  <c r="I314"/>
  <c r="A8" i="8" l="1"/>
  <c r="BE5" s="1"/>
</calcChain>
</file>

<file path=xl/sharedStrings.xml><?xml version="1.0" encoding="utf-8"?>
<sst xmlns="http://schemas.openxmlformats.org/spreadsheetml/2006/main" count="2741" uniqueCount="839">
  <si>
    <t>Наименование показателя</t>
  </si>
  <si>
    <t>х</t>
  </si>
  <si>
    <t>Остаток средств на начало года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</si>
  <si>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</si>
  <si>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</si>
  <si>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</si>
  <si>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(подпись)</t>
  </si>
  <si>
    <t>Форма по ОКУД</t>
  </si>
  <si>
    <t>Дата</t>
  </si>
  <si>
    <t>по ОКПО</t>
  </si>
  <si>
    <t>ИНН/КПП</t>
  </si>
  <si>
    <t>Дата представления предыдущих Сведений</t>
  </si>
  <si>
    <t>Наименование бюджета</t>
  </si>
  <si>
    <t>по ОКТМО</t>
  </si>
  <si>
    <t>Глава по БК</t>
  </si>
  <si>
    <t>по ОКЕИ</t>
  </si>
  <si>
    <t>Код объекта ФАИП</t>
  </si>
  <si>
    <t>код</t>
  </si>
  <si>
    <t>Суммы возврата дебиторской задолженности прошлых лет</t>
  </si>
  <si>
    <t>Планируемые</t>
  </si>
  <si>
    <t>Всего</t>
  </si>
  <si>
    <t>(расшифровка подписи)</t>
  </si>
  <si>
    <t>КОДЫ</t>
  </si>
  <si>
    <t>ИНН</t>
  </si>
  <si>
    <t>КПП</t>
  </si>
  <si>
    <t>(наименование должности лица, утверждающего документ)</t>
  </si>
  <si>
    <t>"</t>
  </si>
  <si>
    <t xml:space="preserve"> г.</t>
  </si>
  <si>
    <t>План финансово-хозяйственной деятельности</t>
  </si>
  <si>
    <t>Наименование учреждения</t>
  </si>
  <si>
    <t>Единица измерения: руб.</t>
  </si>
  <si>
    <t>383</t>
  </si>
  <si>
    <t xml:space="preserve">Наименование органа, осуществляющего функции и полномочия учредителя </t>
  </si>
  <si>
    <t>Юридический адрес учреждения (подразделения)</t>
  </si>
  <si>
    <t>выплаты</t>
  </si>
  <si>
    <t>поступления</t>
  </si>
  <si>
    <t>по ОКВ</t>
  </si>
  <si>
    <t>Единица измерения: руб. (с точностью до второго десятичного знака)</t>
  </si>
  <si>
    <t>(наименование иностранной валюты)</t>
  </si>
  <si>
    <t>СВЕДЕНИЯ</t>
  </si>
  <si>
    <t>КОСГУ</t>
  </si>
  <si>
    <t>РАССМОТРЕНО</t>
  </si>
  <si>
    <t>На заседании Наблюдательного Совета</t>
  </si>
  <si>
    <t>Краткое наименование</t>
  </si>
  <si>
    <t>Полное наименование</t>
  </si>
  <si>
    <t>МАУ "ФОК "Атлант" в г.Шахунья"</t>
  </si>
  <si>
    <t>муниципальное автономное учреждение "Физкультурно-оздоровительный комплекс "Атлант" в г.Шахунья"</t>
  </si>
  <si>
    <t>МБДОУ Петровский детский сад</t>
  </si>
  <si>
    <t>Муниципальное бюджетное дошкольное образовательное учреждение Петровский детский сад</t>
  </si>
  <si>
    <t>Муниципальное бюджетное дошкольное образовательное учреждение Большешироковский детский сад</t>
  </si>
  <si>
    <t>МАОУ "Вахтанская средняя школа"</t>
  </si>
  <si>
    <t>Муниципальное автономное общеобразовательное учреждение "Вахтанская средняя школа"</t>
  </si>
  <si>
    <t>МБУ "Благоустройство"</t>
  </si>
  <si>
    <t>Муниципальное бюджетное учреждение "Благоустройство"</t>
  </si>
  <si>
    <t>МАУ "МФЦ г.о.г. Шахунья"</t>
  </si>
  <si>
    <t>Муниципальное автономное учреждение городского округа город Шахунья Нижегородской области "Многофункциональный центр предоставления государственных и муниципальных услуг"</t>
  </si>
  <si>
    <t>МБОУ "Большесвечанская НШ - ДС"</t>
  </si>
  <si>
    <t>Муниципальное бюджетное общеобразовательное учреждение "Большесвечанская начальная школа - детский сад"</t>
  </si>
  <si>
    <t>МАУ ДО ШИ городского округа г. Шахунья Нижегородской области</t>
  </si>
  <si>
    <t>Муниципальное автономное учреждение дополнительного образования "Школа искусств городского округа город Шахунья Нижегородской области"</t>
  </si>
  <si>
    <t>МБДОУ Лужайский д/с "Малыш"</t>
  </si>
  <si>
    <t>Муниципальное бюджетное дошкольное образовательное учреждение Лужайский детский сад "Малыш"</t>
  </si>
  <si>
    <t>МБДОУ Туманинский д/c "Рябинка"</t>
  </si>
  <si>
    <t>Муниципальное бюджетное дошкольное образовательное учреждение Туманинский детский сад "Рябинка"</t>
  </si>
  <si>
    <t>МБДОУ Хмелевицкий д/с</t>
  </si>
  <si>
    <t>Муниципальное бюджетное дошкольное образовательное учреждение Хмелевицкий детский сад</t>
  </si>
  <si>
    <t>МБДОУ д/с № 1 "Горошинка"</t>
  </si>
  <si>
    <t>Муниципальное бюджетное дошкольное образовательное учреждение детский сад № 1 "Горошинка"</t>
  </si>
  <si>
    <t>МБДОУ д/с №2 "Солнышко"</t>
  </si>
  <si>
    <t>Муниципальное бюджетное дошкольное образовательное учреждение детский сад №2 "Солнышко"</t>
  </si>
  <si>
    <t>МБДОУ д\с № 5 "Теремок"</t>
  </si>
  <si>
    <t>Муниципальное бюджетное дошкольное образовательное учреждение детский сад № 5 "Теремок" комбинированного вида</t>
  </si>
  <si>
    <t>МБДОУ Вахтанский д/с "Одуванчик"</t>
  </si>
  <si>
    <t>Муниципальное бюджетное дошкольное образовательное учреждение Вахтанский детский сад "Одуванчик"</t>
  </si>
  <si>
    <t>МБДОУ д/с № 35</t>
  </si>
  <si>
    <t>Муниципальное бюджетное дошкольное образовательное учреждение детский сад № 35</t>
  </si>
  <si>
    <t>МБДОУ д/с № 3 "Сказка"</t>
  </si>
  <si>
    <t>Муниципальное бюджетное дошкольное образовательное учреждение детский сад № 3 "Сказка"</t>
  </si>
  <si>
    <t>МБДОУ Сявский детский сад "Колокольчик"</t>
  </si>
  <si>
    <t>Муниципальное бюджетное дошкольное образовательное учреждение Сявский детский сад "Колокольчик"</t>
  </si>
  <si>
    <t>МБДОУ д/с № 147</t>
  </si>
  <si>
    <t>Муниципальное бюджетное дошкольное образовательное учреждение детский сад № 147</t>
  </si>
  <si>
    <t>(МБДОУ Д/С № 41)</t>
  </si>
  <si>
    <t>Муниципальное бюджетное дошкольное образовательное учреждение детский сад № 41 комбинированного вида</t>
  </si>
  <si>
    <t>МАДОУ д/с "Звёздочка"</t>
  </si>
  <si>
    <t>Муниципальное автономное дошкольное образовательное учреждение детский сад "Звёздочка"</t>
  </si>
  <si>
    <t>Муниципальное бюджетное учреждение культуры "Централизованная библиотечная система городского округа город Шахунья"</t>
  </si>
  <si>
    <t>МБОУ Верховская ООШ</t>
  </si>
  <si>
    <t>Муниципальное бюджетное общеобразовательное учреждение Верховская основная общеобразовательная школа</t>
  </si>
  <si>
    <t>МБОУ Красногорская ООШ</t>
  </si>
  <si>
    <t>Муниципальное бюджетное образовательное учреждение Красногорская основная общеобразовательная школа</t>
  </si>
  <si>
    <t>МБУ ДО "Центр внешкольной работы "Перспектива"</t>
  </si>
  <si>
    <t>Муниципальное бюджетное учреждение дополнительного образования "Центр внешкольной работы "Перспектива"</t>
  </si>
  <si>
    <t>МБОУ "Гимназия"</t>
  </si>
  <si>
    <t>Муниципальное бюджетное общеобразовательное учреждение "Шахунская гимназия имени А.С.Пушкина"</t>
  </si>
  <si>
    <t>МБОУ Лужайская ООШ</t>
  </si>
  <si>
    <t>Муниципальное бюджетное общеобразовательное учреждение Лужайская основная общеобразовательная школа</t>
  </si>
  <si>
    <t>МБОУ Шахунская СОШ № 1 им. Д. Комарова</t>
  </si>
  <si>
    <t>Муниципальное бюджетное общеобразовательное учреждение Шахунская средняя общеобразовательная школа № 1 им. Д. Комарова</t>
  </si>
  <si>
    <t>МБОУ Сявская СОШ</t>
  </si>
  <si>
    <t>Муниципальное бюджетное общеобразовательное учреждение Сявская средняя общеобразовательная школа</t>
  </si>
  <si>
    <t>МБОУ Черновская ООШ</t>
  </si>
  <si>
    <t>Муниципальное бюджетное общеобразовательное учреждение Черновская основная общеобразовательная школа</t>
  </si>
  <si>
    <t>МБОУ Шахунская СОШ № 14</t>
  </si>
  <si>
    <t>Муниципальное бюджетное общеобразовательное учреждение Шахунская средняя общеобразовательная школа № 14</t>
  </si>
  <si>
    <t>МБОУ СОШ №2</t>
  </si>
  <si>
    <t>Муниципальное бюджетное общеобразовательное учреждение Шахунская средняя общеобразовательная школа №2</t>
  </si>
  <si>
    <t>АУ "Редакция газеты "Знамя труда"</t>
  </si>
  <si>
    <t>Автономное учреждение "Редакция газеты "Знамя труда"</t>
  </si>
  <si>
    <t>МБОУ  Хмелевицкая СОШ</t>
  </si>
  <si>
    <t>Муниципальное бюджетное общеобразовательное учреждение "Хмелевицкая средняя общеобразовательная школа"</t>
  </si>
  <si>
    <t>МБУК "ЦКС городского округа город Шахунья Нижегородской области"</t>
  </si>
  <si>
    <t>Муниципальное бюджетное учреждение культуры "Централизованная клубная система городского округа город Шахунья Нижегородской области"</t>
  </si>
  <si>
    <t>МБУК "НФЭМ"</t>
  </si>
  <si>
    <t>Муниципальное бюджетное учреждение культуры "Народный фольклорно-этнографический музей" городского округа город Шахунья Нижегородской области</t>
  </si>
  <si>
    <t>МБУ ДО "Шахунская ДХШ"</t>
  </si>
  <si>
    <t>Муниципальное бюджетное учреждение дополнительного образования "Шахунская детская художественная школа"</t>
  </si>
  <si>
    <t>МБУ ДО Хмелевицкая ДШИ</t>
  </si>
  <si>
    <t>Муниципальное бюджетное учреждение дополнительного образования "Детская школа искусств" с. Хмелевицы</t>
  </si>
  <si>
    <t>МУК "ВИП Музей"</t>
  </si>
  <si>
    <t>Муниципальное учреждение культуры " Вахтанский историко-природный музей"</t>
  </si>
  <si>
    <t>МБУ ДО Сявская ДМШ</t>
  </si>
  <si>
    <t>Муниципальное бюджетное учреждение дополнительного образования "Сявская детская музыкальная школа"</t>
  </si>
  <si>
    <t>МБУ ДО Вахтанская ДМШ</t>
  </si>
  <si>
    <t>Муниципальное бюджетное учреждение дополнительного образования Вахтанская детская музыкальная школа</t>
  </si>
  <si>
    <t>МБУ ФСК "Надежда"</t>
  </si>
  <si>
    <t>Муниципальное бюджетное учреждение физкультурно-спортивный клуб "Надежда"</t>
  </si>
  <si>
    <t>Юридический адрес</t>
  </si>
  <si>
    <t>606910,Нижегородская область,г.Шахунья,ул.Советская,д.15</t>
  </si>
  <si>
    <t>606912,Нижегородская область,г.Шахунья,ул.Чапаева,д.2А</t>
  </si>
  <si>
    <t>606913,Нижегородская область,г.Шахунья,д.Петрово,ул.Победы,д.4</t>
  </si>
  <si>
    <t>606368,Нижегородская область,г.Шахунья,с.Большое Широкое,ул.Широковская,д.8б</t>
  </si>
  <si>
    <t>606910,Нижегородская область,г.Шахунья,р.п.Вахтан,ул.Ленина,д.12</t>
  </si>
  <si>
    <t>606910,Нижегородская область,г.Шахунья,ул.Советская,д.37</t>
  </si>
  <si>
    <t>606910,Нижегородская область,г.Шахунья,ул.Революционная,д.18</t>
  </si>
  <si>
    <t>606910,Нижегородская облать,г.Шахунья,д.Большая Свеча,ул.Школьная,д.8</t>
  </si>
  <si>
    <t>606910,Нижегородская область,г.Шахунья,ул.Революционная,д.24</t>
  </si>
  <si>
    <t>606910,Нижегородская область,г.Шахунья,п.Лужайки,ул.Центральная,д.12</t>
  </si>
  <si>
    <t>606154,Нижегородская область,г.Шахунья,д.Туманино,ул.Молодёжная,д.8</t>
  </si>
  <si>
    <t>606921,Нижегородская область,г.Шахунья,с.Хмелевицы,ул.Горностаева,д.4</t>
  </si>
  <si>
    <t>606910,Нижегородская обалсть,г.Шахунь,ул.Черняховского,д.18</t>
  </si>
  <si>
    <t>606910,Нижегородская область,г.Шахунья,ул.Гагарина,д.8а</t>
  </si>
  <si>
    <t>606910,Нижегородская область,г.Шахунья,ул.Коминтерна,д.42а</t>
  </si>
  <si>
    <t>606900,Нижегородская область,г.Шахунья,рп.Вахтан,ул.Карповская,д.11</t>
  </si>
  <si>
    <t>606910,Нижегородская область,г.Шахунья,ул.Ленина,д.87А</t>
  </si>
  <si>
    <t>606910,Нижегородская область,г.Шахунья,ул.Попова,д.2б</t>
  </si>
  <si>
    <t>606903,Нижегородская область,г.Шахунья,рп.Сява,ул.Просвящения,д.24</t>
  </si>
  <si>
    <t>606910,Нижегородская область,г.Шахунья,ул.Свердлова,д.24</t>
  </si>
  <si>
    <t>606910,Нижегородская область,г.Шахунья,ул.Комсомольская,д.47а</t>
  </si>
  <si>
    <t>606910,Нижегородская область,г.Шахунья,ул.Коммунистическая,д.163</t>
  </si>
  <si>
    <t>606910,Нижегородская область,г.Шахунья,ул.Чапаева,д.1</t>
  </si>
  <si>
    <t>606903,Нижегородская область,г.Шахунья,с.Верховское,ул.Центральная,д.9</t>
  </si>
  <si>
    <t>606910,Нижегородская область,г.Шахунья,д.Красногор,ул.Центральная,д.9</t>
  </si>
  <si>
    <t>606910,Нижегородская область,г.Шахунья,ул.Комсомольская,д.5</t>
  </si>
  <si>
    <t>606766,Нижегородская область,г.Шахунья,п.Лужайки,ул.Школьная,д.1а</t>
  </si>
  <si>
    <t>606903,Нижегородская область,г.Шахунья,рп.Сява,ул.Просвящения,д.4а</t>
  </si>
  <si>
    <t>607823,Нижегородская область,г.Шахунья,с.Черное,ул.Молодежная,д.17</t>
  </si>
  <si>
    <t>606910,Нижегородская область,г.Шахунья,ул.Комсомольская,д.27</t>
  </si>
  <si>
    <t>606912,Нижегородская область,г.Шахунья,ул.Ленина,д.100</t>
  </si>
  <si>
    <t>606912,Нижегородская область,г.Шахунья,ул.Гагарина,д.15</t>
  </si>
  <si>
    <t>606921,Нижегородская область,г.Шахунья,с.Хмелевицы,ул.Автомобильная,д.1а</t>
  </si>
  <si>
    <t>606910,Нижегородская область,г.Шахунья,ул.Революционная,д.24,каб.12</t>
  </si>
  <si>
    <t>606903,Нижегородская область,г.Шахунья,рп.Сява,ул.Ленина,д.17</t>
  </si>
  <si>
    <t>606910,Нижегородская область,г.Шахунья,ул.Чапаева,д.1а</t>
  </si>
  <si>
    <t>606910,Нижегородская область,г.Шахунья,с.Хмелевицы,ул.Автомобильная,д.1а</t>
  </si>
  <si>
    <t>606900,Нижегородская область,г.Шахунья,рп.Вахтан,ул.Карповская,д.17а</t>
  </si>
  <si>
    <t>606903,Нижегородская область,г.Шахунья,рп.Сява,ул.Ленина,д.16</t>
  </si>
  <si>
    <t>606900,Нижегородская область,г.Шахунья,рп.Вахтан,ул.Маяковского,д.31</t>
  </si>
  <si>
    <t>606910,Нижегородская область,г.Шахунья,ул.Пасхина,д.4</t>
  </si>
  <si>
    <t>АУ/БУ</t>
  </si>
  <si>
    <t>БУ</t>
  </si>
  <si>
    <t>АУ</t>
  </si>
  <si>
    <t>ОКПО</t>
  </si>
  <si>
    <t>22758000</t>
  </si>
  <si>
    <t>074</t>
  </si>
  <si>
    <t>учредитель</t>
  </si>
  <si>
    <t>487</t>
  </si>
  <si>
    <t>января</t>
  </si>
  <si>
    <t>Администрация городского округа город Шахунья Нижегородской области</t>
  </si>
  <si>
    <t>Р. В. Кошелев</t>
  </si>
  <si>
    <t>Протокол № ___________ от</t>
  </si>
  <si>
    <t>Изменение</t>
  </si>
  <si>
    <t>http://www.planetaexcel.ru/techniques/2/81/</t>
  </si>
  <si>
    <t>отрасль</t>
  </si>
  <si>
    <t>ЦБС</t>
  </si>
  <si>
    <t>музей</t>
  </si>
  <si>
    <t>МХШ</t>
  </si>
  <si>
    <t>благоустройство</t>
  </si>
  <si>
    <t>МФЦ</t>
  </si>
  <si>
    <t>газета</t>
  </si>
  <si>
    <t>Не указан 0000000000.000.000.0</t>
  </si>
  <si>
    <t>детсад 0110100000.000.000.0</t>
  </si>
  <si>
    <t>школа 0110200000.000.000.0</t>
  </si>
  <si>
    <t>допобр 0120100000.000.000.0</t>
  </si>
  <si>
    <t>благоустройство 0500000000.000.000.0</t>
  </si>
  <si>
    <t>МХШ 0820200000.000.000.0</t>
  </si>
  <si>
    <t>ЦБС 0830300000.000.000.0</t>
  </si>
  <si>
    <t>музей 0840400000.000.000.0</t>
  </si>
  <si>
    <t>культура 0850500000.000.000.0</t>
  </si>
  <si>
    <t>спорт 1150100000.000.000.0</t>
  </si>
  <si>
    <t>МФЦ 7770200000.000.000.0</t>
  </si>
  <si>
    <t>газета 7770700000.000.000.0</t>
  </si>
  <si>
    <t>Иные цели 0000000000.000.000.5</t>
  </si>
  <si>
    <t>Детсад</t>
  </si>
  <si>
    <t>Школа</t>
  </si>
  <si>
    <t>Допобр</t>
  </si>
  <si>
    <t>вид отрасли</t>
  </si>
  <si>
    <t>М. П.</t>
  </si>
  <si>
    <t>поиск по отрасли</t>
  </si>
  <si>
    <t>поиск без отрасли</t>
  </si>
  <si>
    <t>=ЕСЛИОШИБКА(ИНДЕКС($E$4:$E$454;НАИМЕНЬШИЙ(ЕСЛИ((($H$2=$F$4:$F$454)*($H$3=$G$4:$G$454));СТРОКА($E$4:$E$454)-3;"");СТРОКА()-3));"")</t>
  </si>
  <si>
    <t>КБК РФ</t>
  </si>
  <si>
    <t>косгу</t>
  </si>
  <si>
    <t>услуги связи</t>
  </si>
  <si>
    <t>транспортные расходы</t>
  </si>
  <si>
    <t>коммунальные услуги</t>
  </si>
  <si>
    <t>аренда за имущество</t>
  </si>
  <si>
    <t>содержание имущества</t>
  </si>
  <si>
    <t>прочие налоги</t>
  </si>
  <si>
    <t>прочие работы, услуги</t>
  </si>
  <si>
    <t>прочие расходы</t>
  </si>
  <si>
    <t>медикаменты</t>
  </si>
  <si>
    <t>продукты питания</t>
  </si>
  <si>
    <t>гсм</t>
  </si>
  <si>
    <t>мягкий инвентарь</t>
  </si>
  <si>
    <t>подпись</t>
  </si>
  <si>
    <t>должность</t>
  </si>
  <si>
    <t>руководитель</t>
  </si>
  <si>
    <t>Заведующий</t>
  </si>
  <si>
    <t>главбух</t>
  </si>
  <si>
    <t>Главный бухгалтер</t>
  </si>
  <si>
    <t>Смирнова Валентина Николаевна</t>
  </si>
  <si>
    <t>Директор</t>
  </si>
  <si>
    <t>Габдулин Шамиль Раульевич</t>
  </si>
  <si>
    <t>Артемьева Елизавета Михайловна</t>
  </si>
  <si>
    <t>Усилина Татьяна Ефимовна</t>
  </si>
  <si>
    <t>Смирнова Ольга Владимировна</t>
  </si>
  <si>
    <t>Ложкина Людмила Алексеевна</t>
  </si>
  <si>
    <t>Соловьева Ирина Алексеевна</t>
  </si>
  <si>
    <t>Корпусова Елена Аркадьевна</t>
  </si>
  <si>
    <t>Грушина Галина Валериевна</t>
  </si>
  <si>
    <t>Киселев Олег Александрович</t>
  </si>
  <si>
    <t>Лебедева Светлана Владимировна</t>
  </si>
  <si>
    <t>Бухгалтер 1 категории</t>
  </si>
  <si>
    <t>Барабанова Наталья Николаевна</t>
  </si>
  <si>
    <t>Ветюгова Жанна Евгеньевна</t>
  </si>
  <si>
    <t>Шарыгина Ольга Валерьевна</t>
  </si>
  <si>
    <t>Полозкова Нина Юрьевна</t>
  </si>
  <si>
    <t>Смирнова Валентина Николаевнан</t>
  </si>
  <si>
    <t>Подузова Надежда Павловна</t>
  </si>
  <si>
    <t>Каргапольцева Татьяна Владимировна</t>
  </si>
  <si>
    <t>Бровкина Татьяна Николаевна</t>
  </si>
  <si>
    <t>Бухгалтер</t>
  </si>
  <si>
    <t>Кузнецова Галина Михайловна</t>
  </si>
  <si>
    <t>Прудкова Светлана Викторовна</t>
  </si>
  <si>
    <t>Оносова Любовь Сергеевна</t>
  </si>
  <si>
    <t>Торопова Любовь Анатольевна</t>
  </si>
  <si>
    <t>Зимина Ирина Васильевна</t>
  </si>
  <si>
    <t>Костерова Татьяна Ивановна</t>
  </si>
  <si>
    <t>Хачидзе Ираида Николаевна</t>
  </si>
  <si>
    <t>Шустина Наталья Николаевна</t>
  </si>
  <si>
    <t>Гребышева Марина Генриховна</t>
  </si>
  <si>
    <t>Смирнова Татьяна Николаевна</t>
  </si>
  <si>
    <t>Гудина Наталья Федоровна</t>
  </si>
  <si>
    <t>Главный редактор</t>
  </si>
  <si>
    <t>Конев Дмитрий Николаевич</t>
  </si>
  <si>
    <t>Мелентьева Вера Владимировна</t>
  </si>
  <si>
    <t>Тихомирова Римма Николаевна</t>
  </si>
  <si>
    <t>Перминова Елена Павловна</t>
  </si>
  <si>
    <t>Чипак Ирина Николаевна</t>
  </si>
  <si>
    <t>Жолик Татьяна Валерьевна</t>
  </si>
  <si>
    <t>Растопина Ирина Анатольевна</t>
  </si>
  <si>
    <t>Садаков Валерий Иванович</t>
  </si>
  <si>
    <t>Талялева Наталья Александровна</t>
  </si>
  <si>
    <t>Козырева Ирина Валерьевна</t>
  </si>
  <si>
    <t>Хомутова Елена Владимировна</t>
  </si>
  <si>
    <t>Муниципальное учреждение</t>
  </si>
  <si>
    <t>Бюджет городского округа город Шахунья</t>
  </si>
  <si>
    <t>Финансовое управление администрации городского округа город Шахунья Нижегородской области</t>
  </si>
  <si>
    <t>Наименование органа, осуществляющего функции и полномочия учредителя</t>
  </si>
  <si>
    <t>Наименование органа, осуществляющего ведение лицевого счета</t>
  </si>
  <si>
    <t>Наменование субсидии</t>
  </si>
  <si>
    <t>Код субсидии</t>
  </si>
  <si>
    <t>=ЕСЛИОШИБКА(ИНДЕКС($E$4:$E$455;НАИМЕНЬШИЙ(ЕСЛИ((($H$2=$F$4:$F$455)*($H$3=$G$4:$G$455)*(НЕ(ЕОШ(ПОИСК('Стр.3-9'!$K$1;$D$4:$D$455)))));СТРОКА($E$4:$E$455)-3;"");СТРОКА()-3));"")</t>
  </si>
  <si>
    <t xml:space="preserve"> (подпись)</t>
  </si>
  <si>
    <t>электроэнергия</t>
  </si>
  <si>
    <t>теплоэнергия</t>
  </si>
  <si>
    <t>водоснабжение</t>
  </si>
  <si>
    <t>вид учреждения</t>
  </si>
  <si>
    <t xml:space="preserve">Код по реестру участников бюджетного процесса, а также юридических лиц, не являющихся участниками бюджетного процесса
</t>
  </si>
  <si>
    <t>223D0050</t>
  </si>
  <si>
    <t>КВР расходы</t>
  </si>
  <si>
    <t>Ан. группа доходы</t>
  </si>
  <si>
    <t>КФСР</t>
  </si>
  <si>
    <t>0701</t>
  </si>
  <si>
    <t>0702</t>
  </si>
  <si>
    <t>0703</t>
  </si>
  <si>
    <t>0503</t>
  </si>
  <si>
    <t>0409</t>
  </si>
  <si>
    <t>0505</t>
  </si>
  <si>
    <t>0801</t>
  </si>
  <si>
    <t>1102</t>
  </si>
  <si>
    <t>0113</t>
  </si>
  <si>
    <t>1202</t>
  </si>
  <si>
    <t>0409 0502 0503 0505</t>
  </si>
  <si>
    <t>кфср</t>
  </si>
  <si>
    <t>год</t>
  </si>
  <si>
    <t>номер строки</t>
  </si>
  <si>
    <t>Малышева Наталья Вячеславовна</t>
  </si>
  <si>
    <t>Секерина Наталья Вячеславовна</t>
  </si>
  <si>
    <t>Пошалова Наталия Юрьевна</t>
  </si>
  <si>
    <t>судебные издержки</t>
  </si>
  <si>
    <t>культура</t>
  </si>
  <si>
    <t>спорт</t>
  </si>
  <si>
    <t>Глава местного самоуправления городского округа город Шахунья</t>
  </si>
  <si>
    <t>скрыть листы с данными по КБК и учреждениям http://www.planetaexcel.ru/techniques/5/65/</t>
  </si>
  <si>
    <t>1.1</t>
  </si>
  <si>
    <t>1.2</t>
  </si>
  <si>
    <t>1.3</t>
  </si>
  <si>
    <t>2</t>
  </si>
  <si>
    <t>3</t>
  </si>
  <si>
    <t>Х</t>
  </si>
  <si>
    <t xml:space="preserve"> Директор</t>
  </si>
  <si>
    <t>Христолюбова Татьяна Александровна</t>
  </si>
  <si>
    <t>Соломина Тамара Аркадьевна</t>
  </si>
  <si>
    <t>МБУК "Дом культуры рабочего поселка Сява"</t>
  </si>
  <si>
    <t>Муниципальное бюджетное учреждение культуры "Дом культуры рабочего поселка Сява"</t>
  </si>
  <si>
    <t>Муниципальное казенное учреждение культуры "Центр организационно-методической работы учреждений культуры городского округа город Шахунья Нижегородской области"</t>
  </si>
  <si>
    <t>057</t>
  </si>
  <si>
    <t>А. Г. Кузнецов</t>
  </si>
  <si>
    <t>223D0818</t>
  </si>
  <si>
    <t>223D0820</t>
  </si>
  <si>
    <t>223D0824</t>
  </si>
  <si>
    <t>223D0821</t>
  </si>
  <si>
    <t>223D0828</t>
  </si>
  <si>
    <t>223D0826</t>
  </si>
  <si>
    <t>223D0822</t>
  </si>
  <si>
    <t>223D0823</t>
  </si>
  <si>
    <t>223D0827</t>
  </si>
  <si>
    <t>223D0830</t>
  </si>
  <si>
    <t>Паратова Наталья Евгеньевна</t>
  </si>
  <si>
    <t>возмещение вреда</t>
  </si>
  <si>
    <t>стройматериалы</t>
  </si>
  <si>
    <t>оборотные запасы</t>
  </si>
  <si>
    <t>запасы капвложений</t>
  </si>
  <si>
    <t>однократные запасы</t>
  </si>
  <si>
    <t>возмещения персоналу</t>
  </si>
  <si>
    <t>экономические санкции</t>
  </si>
  <si>
    <t>неопределенный срок</t>
  </si>
  <si>
    <t>определенный срок</t>
  </si>
  <si>
    <t>Комарова Наталья Александровна</t>
  </si>
  <si>
    <t>соцкомпенсации персоналу</t>
  </si>
  <si>
    <t>соцпособия персоналу</t>
  </si>
  <si>
    <t>Исполняющий обязанности директора</t>
  </si>
  <si>
    <t>Спиридонова Светлана Павловна</t>
  </si>
  <si>
    <t>Управление по работе с территориями и благоустройству администрации городского округа город Шахунья Нижегородской области</t>
  </si>
  <si>
    <t>488</t>
  </si>
  <si>
    <t>Заместитель Главы администрации городского округа город Шахунья</t>
  </si>
  <si>
    <t>Ю. А. Софронов</t>
  </si>
  <si>
    <t>должность учредителя</t>
  </si>
  <si>
    <t>ИОФ учредителя</t>
  </si>
  <si>
    <t>47055020</t>
  </si>
  <si>
    <t>Сорокина Алена Владимировна</t>
  </si>
  <si>
    <t>32030705</t>
  </si>
  <si>
    <t>25708556</t>
  </si>
  <si>
    <t>39261774</t>
  </si>
  <si>
    <t>89871414</t>
  </si>
  <si>
    <t>47054049</t>
  </si>
  <si>
    <t>47054032</t>
  </si>
  <si>
    <t>05254426</t>
  </si>
  <si>
    <t>47054227</t>
  </si>
  <si>
    <t>50338017</t>
  </si>
  <si>
    <t>50333770</t>
  </si>
  <si>
    <t>47054109</t>
  </si>
  <si>
    <t>47054115</t>
  </si>
  <si>
    <t>43039685</t>
  </si>
  <si>
    <t>47054182</t>
  </si>
  <si>
    <t>52467664</t>
  </si>
  <si>
    <t>47054121</t>
  </si>
  <si>
    <t>47054210</t>
  </si>
  <si>
    <t>52467670</t>
  </si>
  <si>
    <t>39234837</t>
  </si>
  <si>
    <t>47054084</t>
  </si>
  <si>
    <t>39234547</t>
  </si>
  <si>
    <t>39234702</t>
  </si>
  <si>
    <t>39234783</t>
  </si>
  <si>
    <t>43014975</t>
  </si>
  <si>
    <t>05255070</t>
  </si>
  <si>
    <t>39234622</t>
  </si>
  <si>
    <t>02452189</t>
  </si>
  <si>
    <t>47054018</t>
  </si>
  <si>
    <t>57187892</t>
  </si>
  <si>
    <t>58271608</t>
  </si>
  <si>
    <t>05254432</t>
  </si>
  <si>
    <t>55086891</t>
  </si>
  <si>
    <t>28272186</t>
  </si>
  <si>
    <t>05254538</t>
  </si>
  <si>
    <t>58271583</t>
  </si>
  <si>
    <t>Березина Елена Александровна</t>
  </si>
  <si>
    <t>Рыжаков Иван Николаевич</t>
  </si>
  <si>
    <t>МБУК " ЦБС - городского округа город Шахунья"</t>
  </si>
  <si>
    <t>606910,Нижегородская область,г.Шахунья,ул.Гагарина,д.21а</t>
  </si>
  <si>
    <t>обращение ТКО</t>
  </si>
  <si>
    <t>Управление образования администрации городского округа город Шахунья Нижегородской области</t>
  </si>
  <si>
    <t>Мухаматчин Рифат Петрович</t>
  </si>
  <si>
    <t>Кондрашова Галина Викторовна</t>
  </si>
  <si>
    <t>Наальник управления образования</t>
  </si>
  <si>
    <t>А. Г. Багерян</t>
  </si>
  <si>
    <t>Бровкина Татьяна Сергеевна</t>
  </si>
  <si>
    <t>И. О. Директора</t>
  </si>
  <si>
    <t>Ложкина Анна Олеговна</t>
  </si>
  <si>
    <t>Яровиков Андрей Витальевич</t>
  </si>
  <si>
    <t>Яровикова Татьяна Алексеевна</t>
  </si>
  <si>
    <t>Дербенев Николай Алексеевич</t>
  </si>
  <si>
    <t>Исполняющий обязанности заведующего</t>
  </si>
  <si>
    <t>Питилимова Татьяна Александровна</t>
  </si>
  <si>
    <t>Раздел 1. Поступления и выплаты</t>
  </si>
  <si>
    <t>Сумма</t>
  </si>
  <si>
    <t>за пределами планового периода</t>
  </si>
  <si>
    <t>1</t>
  </si>
  <si>
    <t>4</t>
  </si>
  <si>
    <t>5</t>
  </si>
  <si>
    <t>6</t>
  </si>
  <si>
    <t>7</t>
  </si>
  <si>
    <t>8</t>
  </si>
  <si>
    <t>№
п/п</t>
  </si>
  <si>
    <t>Коды
строк</t>
  </si>
  <si>
    <t>Год
начала закупки</t>
  </si>
  <si>
    <t>26000</t>
  </si>
  <si>
    <t>26100</t>
  </si>
  <si>
    <t>26200</t>
  </si>
  <si>
    <t>26300</t>
  </si>
  <si>
    <t>1.4</t>
  </si>
  <si>
    <t>26400</t>
  </si>
  <si>
    <t>1.4.1</t>
  </si>
  <si>
    <t>26410</t>
  </si>
  <si>
    <t>1.4.1.1</t>
  </si>
  <si>
    <t>26411</t>
  </si>
  <si>
    <t>1.4.1.2</t>
  </si>
  <si>
    <t>26412</t>
  </si>
  <si>
    <t>1.4.2</t>
  </si>
  <si>
    <t>26420</t>
  </si>
  <si>
    <t>1.4.2.1</t>
  </si>
  <si>
    <t>26421</t>
  </si>
  <si>
    <t>1.4.2.2</t>
  </si>
  <si>
    <t>26422</t>
  </si>
  <si>
    <t>1.4.3</t>
  </si>
  <si>
    <t>26430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</si>
  <si>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</si>
  <si>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</si>
  <si>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</si>
  <si>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</si>
  <si>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</si>
  <si>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</si>
  <si>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</si>
  <si>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26500</t>
  </si>
  <si>
    <t>в том числе по году начала закупки:</t>
  </si>
  <si>
    <t>26510</t>
  </si>
  <si>
    <t>26600</t>
  </si>
  <si>
    <t>26610</t>
  </si>
  <si>
    <t>Сумма, руб.</t>
  </si>
  <si>
    <t>ДОХОДЫ</t>
  </si>
  <si>
    <t>Принудительное изъятие</t>
  </si>
  <si>
    <t>Безвозмездные поступления</t>
  </si>
  <si>
    <t>ОСТАТОК НА НАЧАЛО</t>
  </si>
  <si>
    <t>ОСТАТОК НА КОНЕЦ</t>
  </si>
  <si>
    <t>Возврат задолженности</t>
  </si>
  <si>
    <t>РАСХОДЫ</t>
  </si>
  <si>
    <t>Выплаты персоналу</t>
  </si>
  <si>
    <t>КОД</t>
  </si>
  <si>
    <t>оплата труда</t>
  </si>
  <si>
    <t>прочие выплаты</t>
  </si>
  <si>
    <t>иные выплаты</t>
  </si>
  <si>
    <t>Соцвыплаты населению</t>
  </si>
  <si>
    <t>Гранты юрлицам</t>
  </si>
  <si>
    <t>Суденые решения</t>
  </si>
  <si>
    <t>Налоги, сборы, платежи</t>
  </si>
  <si>
    <t>недвижимость</t>
  </si>
  <si>
    <t>Закупки, всего</t>
  </si>
  <si>
    <t>ниокр</t>
  </si>
  <si>
    <t>прочие закупки</t>
  </si>
  <si>
    <t>содрежание имущества</t>
  </si>
  <si>
    <t>налог на прибыль</t>
  </si>
  <si>
    <t>=И((ИНДЕКС($A$6:$A$301;ПОИСКПОЗ(A6;$A$6:$A$301;0)))&lt;&gt;"";E6&gt;0)</t>
  </si>
  <si>
    <t>=И((ИНДЕКС($A$6:$A$301;ПОИСКПОЗ(A6;$A$6:$A$301;0)))&lt;&gt;"")</t>
  </si>
  <si>
    <t>проверка данных года E6</t>
  </si>
  <si>
    <t>проверка данных изменение I6</t>
  </si>
  <si>
    <t>иные цели</t>
  </si>
  <si>
    <t>20</t>
  </si>
  <si>
    <t>взносы на</t>
  </si>
  <si>
    <t>соцвыплаты гражданам</t>
  </si>
  <si>
    <t>выплата стипендий</t>
  </si>
  <si>
    <t>гранты гражданам</t>
  </si>
  <si>
    <t>обеспечение сирот</t>
  </si>
  <si>
    <t>Раздел 2. Сведения по выплатам на закупки товаров, работ, услуг</t>
  </si>
  <si>
    <t>Выплаты на закупку товаров, работ, услуг, всего</t>
  </si>
  <si>
    <t>по контрактам, заключенным до начала текущего года без применения 44-ФЗ 223-ФЗ</t>
  </si>
  <si>
    <t>по контрактам заключаемым до начала текущего года с учетом 44-ФЗ, 223-ФЗ</t>
  </si>
  <si>
    <t>по контрактам заключаемым в соответствующем году с учетом 44-ФЗ 223-ФЗ</t>
  </si>
  <si>
    <t>за счет субсидий на муниципальное задание</t>
  </si>
  <si>
    <t>в соответствии с  44-ФЗ</t>
  </si>
  <si>
    <t>в соответствии с 223-ФЗ</t>
  </si>
  <si>
    <t>за счет субсидий на иные цели</t>
  </si>
  <si>
    <t>в соответствии с 44-ФЗ</t>
  </si>
  <si>
    <t>в соответствии 223-ФЗ</t>
  </si>
  <si>
    <t>за счет субсидий на капвложения</t>
  </si>
  <si>
    <t>Итого по контрактам, заключаемым в соответствующем году в соответствии с 44-ФЗ</t>
  </si>
  <si>
    <t>Итого по договорам, заключаемым в соответствующем году в соответствии с 223-ФЗ</t>
  </si>
  <si>
    <t>по контрактам заключаемыми в соответствующем году без применения 44-ФЗ 223-ФЗ</t>
  </si>
  <si>
    <t>Прочие доходы</t>
  </si>
  <si>
    <t>целевые субсидии</t>
  </si>
  <si>
    <t>ссылка на 510 от.коды</t>
  </si>
  <si>
    <t>проверка на меньше или равно, пусть сами цифры ставят</t>
  </si>
  <si>
    <t>Операции с активами</t>
  </si>
  <si>
    <t>От собственности</t>
  </si>
  <si>
    <t>От оказания услуг, работ</t>
  </si>
  <si>
    <t>От арендных платежей</t>
  </si>
  <si>
    <t>компенсация 000000135.130.0</t>
  </si>
  <si>
    <t>компенсация 000000135.244.Э</t>
  </si>
  <si>
    <t>возмещение 000000144.140.0</t>
  </si>
  <si>
    <t>возмещение 000000144.244.0</t>
  </si>
  <si>
    <t>капвложения</t>
  </si>
  <si>
    <t>по налогам</t>
  </si>
  <si>
    <t>по закупкам</t>
  </si>
  <si>
    <t>ит технологии</t>
  </si>
  <si>
    <t>страхование</t>
  </si>
  <si>
    <t>основные средства</t>
  </si>
  <si>
    <t>материальные запасы</t>
  </si>
  <si>
    <t>права пользования</t>
  </si>
  <si>
    <t>Капвложения</t>
  </si>
  <si>
    <t>приобретение</t>
  </si>
  <si>
    <t>строительство</t>
  </si>
  <si>
    <t>инвестиции</t>
  </si>
  <si>
    <t>ВЫПЛАТЫ-ДОХОД</t>
  </si>
  <si>
    <t>ПРОЧИЕ ВЫПЛАТЫ</t>
  </si>
  <si>
    <t>возврат субсидий</t>
  </si>
  <si>
    <t>до изменений</t>
  </si>
  <si>
    <t>после изменений</t>
  </si>
  <si>
    <t>капремонт</t>
  </si>
  <si>
    <t>ндс</t>
  </si>
  <si>
    <t>Исполнитель</t>
  </si>
  <si>
    <t>расшифровка подписи</t>
  </si>
  <si>
    <t>доходы 0000000131.510.0</t>
  </si>
  <si>
    <t>доходы 00000000131.510.0</t>
  </si>
  <si>
    <t>доходы 0000000131.130.0</t>
  </si>
  <si>
    <t>доходы 0000000131.111.0</t>
  </si>
  <si>
    <t>доходы 0000000131.112.0</t>
  </si>
  <si>
    <t>доходы 0000000131.119.0</t>
  </si>
  <si>
    <t>доходы 0000000131.244.0</t>
  </si>
  <si>
    <t>доходы 0000000131.244.В</t>
  </si>
  <si>
    <t>доходы 0000000131.244.Т</t>
  </si>
  <si>
    <t>доходы 0000000131.244.Э</t>
  </si>
  <si>
    <t>доходы 0000000131.360.0</t>
  </si>
  <si>
    <t>доходы 0000000131.851.0</t>
  </si>
  <si>
    <t>доходы 0000000131.852.0</t>
  </si>
  <si>
    <t>доходы 0000000131.853.0</t>
  </si>
  <si>
    <t>доходы 0000000131.321.0</t>
  </si>
  <si>
    <t>доходы 0000000131.831.0</t>
  </si>
  <si>
    <t>доходы 0000000131.113.0</t>
  </si>
  <si>
    <t>временно 0000000003.510.0</t>
  </si>
  <si>
    <t>временно 0000000003.610.0</t>
  </si>
  <si>
    <t>спонсор 0000000155.510.0</t>
  </si>
  <si>
    <t>спонсор 0000000155.150.0</t>
  </si>
  <si>
    <t>спонсор 0000000155.244.0</t>
  </si>
  <si>
    <t>спонсор 0000000155.350.0</t>
  </si>
  <si>
    <t>спонсор 0000000155.853.0</t>
  </si>
  <si>
    <t>аренда 0000000121.510.0</t>
  </si>
  <si>
    <t>аренда 0000000121.120.0</t>
  </si>
  <si>
    <t>аренда 0000000121.244.Т</t>
  </si>
  <si>
    <t>аренда 0000000121.244.Э</t>
  </si>
  <si>
    <t>аренда 0000000121.244.0</t>
  </si>
  <si>
    <t>детсад 0110120590.510.0</t>
  </si>
  <si>
    <t>детсад 0110120590.130.0</t>
  </si>
  <si>
    <t>детсад 0110120590.111.0</t>
  </si>
  <si>
    <t>детсад 0110120590.112.0</t>
  </si>
  <si>
    <t>детсад 0110120590.113.0</t>
  </si>
  <si>
    <t>детсад 0110120590.119.0</t>
  </si>
  <si>
    <t>детсад 0110120590.244.0</t>
  </si>
  <si>
    <t>детсад 0110120590.244.Э</t>
  </si>
  <si>
    <t>детсад 0110120590.244.Т</t>
  </si>
  <si>
    <t>детсад 0110120590.244.В</t>
  </si>
  <si>
    <t>детсад 0110120590.244.О</t>
  </si>
  <si>
    <t>детсад 0110120590.831.0</t>
  </si>
  <si>
    <t>детсад 0110120590.851.0</t>
  </si>
  <si>
    <t>детсад 0110120590.852.0</t>
  </si>
  <si>
    <t>детсад 0110120590.853.0</t>
  </si>
  <si>
    <t>детсад обл 0110173080.510.0</t>
  </si>
  <si>
    <t>детсад обл 0110173080.130.0</t>
  </si>
  <si>
    <t>детсад обл 0110173080.111.0</t>
  </si>
  <si>
    <t>детсад обл 0110173080.112.0</t>
  </si>
  <si>
    <t>детсад обл 0110173080.119.0</t>
  </si>
  <si>
    <t>детсад обл 0110173080.244.0</t>
  </si>
  <si>
    <t>детсад з/п 01101S2090.510.0</t>
  </si>
  <si>
    <t>детсад з/п 01101S2090.130.0</t>
  </si>
  <si>
    <t>детсад з/п 01101S2090.111.0</t>
  </si>
  <si>
    <t>детсад з/п 01101S2090.119.0</t>
  </si>
  <si>
    <t>детсад мин.з/п 01101S2190.130.0</t>
  </si>
  <si>
    <t>детсад мин.з/п 01101S2190.111.0</t>
  </si>
  <si>
    <t>детсад мин.з/п 01101S2190.119.0</t>
  </si>
  <si>
    <t>школа 0110221590.510.0</t>
  </si>
  <si>
    <t>школа 0110221590.130.0</t>
  </si>
  <si>
    <t>школа 0110221590.111.0</t>
  </si>
  <si>
    <t>школа 0110221590.119.0</t>
  </si>
  <si>
    <t>школа 0110221590.112.0</t>
  </si>
  <si>
    <t>школа 0110221590.244.0</t>
  </si>
  <si>
    <t>школа 0110221590.244.Э</t>
  </si>
  <si>
    <t>школа 0110221590.244.Т</t>
  </si>
  <si>
    <t>школа 0110221590.244.В</t>
  </si>
  <si>
    <t>школа 0110221590.244.О</t>
  </si>
  <si>
    <t>школа 0110221590.244.1</t>
  </si>
  <si>
    <t>школа 0110221590.831.0</t>
  </si>
  <si>
    <t>школа 0110221590.851.0</t>
  </si>
  <si>
    <t>школа 0110221590.852.0</t>
  </si>
  <si>
    <t>школа 0110221590.853.0</t>
  </si>
  <si>
    <t>школа обл 0110273070.510.0</t>
  </si>
  <si>
    <t>школа обл 0110273070.130.0</t>
  </si>
  <si>
    <t>школа обл 0110273070.111.0</t>
  </si>
  <si>
    <t>школа обл 0110273070.112.0</t>
  </si>
  <si>
    <t>школа обл 0110273070.113.0</t>
  </si>
  <si>
    <t>школа обл 0110273070.119.0</t>
  </si>
  <si>
    <t>школа обл 0110273070.244.0</t>
  </si>
  <si>
    <t xml:space="preserve"> питание 0110273180.130.0</t>
  </si>
  <si>
    <t xml:space="preserve"> питание 0110273180.244.0</t>
  </si>
  <si>
    <t>школа з/п 01102S2090.130.0</t>
  </si>
  <si>
    <t>школа з/п 01102S2090.111.0</t>
  </si>
  <si>
    <t>школа з/п 01102S2090.119.0</t>
  </si>
  <si>
    <t>школа мин.з/п 01102S2190.130.0</t>
  </si>
  <si>
    <t>школа мин.з/п 01102S2190.111.0</t>
  </si>
  <si>
    <t>школа мин.з/п 01102S2190.119.0</t>
  </si>
  <si>
    <t>аттестация 7770673140.130.0</t>
  </si>
  <si>
    <t>аттестация 7770673140.111.0</t>
  </si>
  <si>
    <t>аттестация 7770673140.119.0</t>
  </si>
  <si>
    <t>допобр 0120123590.510.0</t>
  </si>
  <si>
    <t>допобр 0120123590.130.0</t>
  </si>
  <si>
    <t>допобр 0120123590.111.0</t>
  </si>
  <si>
    <t>допобр 0120123590.112.0</t>
  </si>
  <si>
    <t>допобр 0120123590.113.0</t>
  </si>
  <si>
    <t>допобр 0120123590.119.0</t>
  </si>
  <si>
    <t>допобр 0120123590.244.0</t>
  </si>
  <si>
    <t>допобр 0120123590.244.Э</t>
  </si>
  <si>
    <t>допобр 0120123590.244.Т</t>
  </si>
  <si>
    <t>допобр 0120123590.244.В</t>
  </si>
  <si>
    <t>допобр 0120123590.244.О</t>
  </si>
  <si>
    <t>допобр 0120123590.851.0</t>
  </si>
  <si>
    <t>допобр 0120123590.852.0</t>
  </si>
  <si>
    <t>допобр 0120123590.853.0</t>
  </si>
  <si>
    <t>допобр з/п 01201S2090.510.0</t>
  </si>
  <si>
    <t>допобр з/п 01201S2090.130.0</t>
  </si>
  <si>
    <t>допобр з/п 01201S2090.111.0</t>
  </si>
  <si>
    <t>допобр з/п 01201S2090.119.0</t>
  </si>
  <si>
    <t>допобр мин.з/п 01201S2190.130.0</t>
  </si>
  <si>
    <t>допобр мин.з/п 01201S2190.111.0</t>
  </si>
  <si>
    <t>допобр мин.з/п 01201S2190.119.0</t>
  </si>
  <si>
    <t>учащийся 0120823590.130.0</t>
  </si>
  <si>
    <t>учащийся 0120823590.111.0</t>
  </si>
  <si>
    <t>учащийся 0120823590.119.0</t>
  </si>
  <si>
    <t xml:space="preserve"> учащийся 0120823590.244.0</t>
  </si>
  <si>
    <t>учащийся 0120823590.111.</t>
  </si>
  <si>
    <t>учащийся 0120823590.244.0</t>
  </si>
  <si>
    <t>освещение 0500225010.510.0</t>
  </si>
  <si>
    <t>освещение 0500225010.130.0</t>
  </si>
  <si>
    <t>освещение 0500225010.111.0</t>
  </si>
  <si>
    <t>освещение 0500225010.119.0</t>
  </si>
  <si>
    <t>освещение 0500225010.244.0</t>
  </si>
  <si>
    <t>дороги 0500302030.510.0</t>
  </si>
  <si>
    <t>дороги 0500302030.130.0</t>
  </si>
  <si>
    <t>дороги 0500302030.111.0</t>
  </si>
  <si>
    <t>дороги 0500302030.119.0</t>
  </si>
  <si>
    <t>дороги 0500302030.244.0</t>
  </si>
  <si>
    <t>захоронения 0500625040.510.0</t>
  </si>
  <si>
    <t>захоронения 0500625040.130.0</t>
  </si>
  <si>
    <t>захоронения 0500625040.111.0</t>
  </si>
  <si>
    <t>захоронения 0500625040.119.0</t>
  </si>
  <si>
    <t>захоронения 0500625040.244.0</t>
  </si>
  <si>
    <t>озеленение 0500725030.510.0</t>
  </si>
  <si>
    <t>озеленение 0500725030.130.0</t>
  </si>
  <si>
    <t>озеленение 0500725030.111.0</t>
  </si>
  <si>
    <t>озеленение 0500725030.119.0</t>
  </si>
  <si>
    <t>озеленение 0500725030.244.0</t>
  </si>
  <si>
    <t>территории 0500825050.510.0</t>
  </si>
  <si>
    <t>территории 0500825050.130.0</t>
  </si>
  <si>
    <t>территории 0500825050.111.0</t>
  </si>
  <si>
    <t>территории 0500825050.119.0</t>
  </si>
  <si>
    <t>территории 0500825050.244.0</t>
  </si>
  <si>
    <t>благоустройство 0500900590.510.0</t>
  </si>
  <si>
    <t>благоустройство 0500900590.130.0</t>
  </si>
  <si>
    <t>благоустройство 0500900590.111.0</t>
  </si>
  <si>
    <t>благоустройство 0500900590.112.0</t>
  </si>
  <si>
    <t>благоустройство 0500900590.119.0</t>
  </si>
  <si>
    <t>благоустройство 0500900590.244.0</t>
  </si>
  <si>
    <t>благоустройство 0500900590.244.Э</t>
  </si>
  <si>
    <t>благоустройство 0500900590.244.Т</t>
  </si>
  <si>
    <t>благоустройство 0500900590.244.В</t>
  </si>
  <si>
    <t>благоустройство 0500900590.244.О</t>
  </si>
  <si>
    <t>благоустройство 0500900590.321.0</t>
  </si>
  <si>
    <t>благоустройство 0500900590.851.0</t>
  </si>
  <si>
    <t>благоустройство 0500900590.852.0</t>
  </si>
  <si>
    <t>благоустройство 0500900590.853.0</t>
  </si>
  <si>
    <t>з/п 05009S2090.130.0</t>
  </si>
  <si>
    <t>з/п 05009S2090.111.0</t>
  </si>
  <si>
    <t>з/п 05009S2090.119.0</t>
  </si>
  <si>
    <t>мин.з/п 05009S2190.130.0</t>
  </si>
  <si>
    <t>мин.з/п 05009S2190.111.0</t>
  </si>
  <si>
    <t>мин.з/п 05009S2190.119.0</t>
  </si>
  <si>
    <t>дорожный фонд 1200102030.510.0</t>
  </si>
  <si>
    <t>дорожный фонд 1200102030.130.0</t>
  </si>
  <si>
    <t>дорожный фонд 1200102030.244.0</t>
  </si>
  <si>
    <t>МХШ 0820323590.510.0</t>
  </si>
  <si>
    <t>МХШ 0820323590.130.0</t>
  </si>
  <si>
    <t>МХШ 0820323590.111.0</t>
  </si>
  <si>
    <t>МХШ 0820323590.112.0</t>
  </si>
  <si>
    <t>МХШ 0820323590.119.0</t>
  </si>
  <si>
    <t>МХШ 0820323590.244.0</t>
  </si>
  <si>
    <t>МХШ 0820323590.244.Э</t>
  </si>
  <si>
    <t>МХШ 0820323590.244.Т</t>
  </si>
  <si>
    <t>МХШ 0820323590.244.В</t>
  </si>
  <si>
    <t>МХШ 0820323590.244.О</t>
  </si>
  <si>
    <t>МХШ 0820323590.851.0</t>
  </si>
  <si>
    <t>МХШ 0820323590.853.0</t>
  </si>
  <si>
    <t>МХШ з/п 08203S2090.510.0</t>
  </si>
  <si>
    <t>МХШ з/п 08203S2090.130.0</t>
  </si>
  <si>
    <t>МХШ з/п 08203S2090.111.0</t>
  </si>
  <si>
    <t>МХШ з/п 08203S2090.119.0</t>
  </si>
  <si>
    <t>МХШ доп.з/п 08203S2230.130.0</t>
  </si>
  <si>
    <t>МХШ доп.з/п 08203S2230.111.0</t>
  </si>
  <si>
    <t>МХШ доп.з/п 08203S2230.119.0</t>
  </si>
  <si>
    <t>ЦБС 0830542590.510.0</t>
  </si>
  <si>
    <t>ЦБС 0830542590.130.0</t>
  </si>
  <si>
    <t>ЦБС 0830542590.111.0</t>
  </si>
  <si>
    <t>ЦБС 0830542590.112.0</t>
  </si>
  <si>
    <t>ЦБС 0830542590.119.0</t>
  </si>
  <si>
    <t>ЦБС 0830542590.244.0</t>
  </si>
  <si>
    <t>ЦБС 0830542590.244.Э</t>
  </si>
  <si>
    <t>ЦБС 0830542590.244.Т</t>
  </si>
  <si>
    <t>ЦБС 0830542590.244.В</t>
  </si>
  <si>
    <t>ЦБС 0830542590.244.О</t>
  </si>
  <si>
    <t>ЦБС 0830542590.831.0</t>
  </si>
  <si>
    <t>ЦБС 0830542590.851.0</t>
  </si>
  <si>
    <t>ЦБС 0830542590.852.0</t>
  </si>
  <si>
    <t>ЦБС 0830542590.853.0</t>
  </si>
  <si>
    <t>ЦБС з/п 08305S2090.510.0</t>
  </si>
  <si>
    <t>ЦБС з/п 08305S2090.130.0</t>
  </si>
  <si>
    <t>ЦБС з/п 08305S2090.111.0</t>
  </si>
  <si>
    <t>ЦБС з/п 08305S2090.119.0</t>
  </si>
  <si>
    <t>ЦБС доп.з/п 08305S2250.130.0</t>
  </si>
  <si>
    <t>ЦБС доп.з/п 08305S2250.111.0</t>
  </si>
  <si>
    <t>ЦБС доп.з/п 08305S2250.119.0</t>
  </si>
  <si>
    <t>музей 0840341590.510.0</t>
  </si>
  <si>
    <t>музей 0840341590.130.0</t>
  </si>
  <si>
    <t>музей 0840341590.111.0</t>
  </si>
  <si>
    <t>музей 0840341590.112.0</t>
  </si>
  <si>
    <t>музей 0840341590.119.0</t>
  </si>
  <si>
    <t>музей 0840341590.244.0</t>
  </si>
  <si>
    <t>музей 0840341590.244.Э</t>
  </si>
  <si>
    <t>музей 0840341590.244.Т</t>
  </si>
  <si>
    <t>музей 0840341590.244.В</t>
  </si>
  <si>
    <t>музей 0840341590.244.О</t>
  </si>
  <si>
    <t>музей 0840341590.851.0</t>
  </si>
  <si>
    <t>музей 0840341590.853.0</t>
  </si>
  <si>
    <t>музей з/п 08403S2090.510.0</t>
  </si>
  <si>
    <t>музей з/п 08403S2090.130.0</t>
  </si>
  <si>
    <t>музей з/п 08403S2090.111.0</t>
  </si>
  <si>
    <t>музей з/п 08403S2090.119.0</t>
  </si>
  <si>
    <t>музей доп.з/п 08403S2250.130.0</t>
  </si>
  <si>
    <t>музей доп.з/п 08403S2250.111.0</t>
  </si>
  <si>
    <t>музей доп.з/п 08403S2250.119.0</t>
  </si>
  <si>
    <t>культура доп.з/п 0850572250.130.0</t>
  </si>
  <si>
    <t>культура доп.з/п 0850572250.111.0</t>
  </si>
  <si>
    <t>культура доп.з/п 0850572250.119.0</t>
  </si>
  <si>
    <t>культура 0850640590.510.0</t>
  </si>
  <si>
    <t>культура 0850640590.130.0</t>
  </si>
  <si>
    <t>культура 0850640590.111.0</t>
  </si>
  <si>
    <t>культура 0850640590.112.0</t>
  </si>
  <si>
    <t>культура 0850640590.119.0</t>
  </si>
  <si>
    <t>культура 0850640590.244.0</t>
  </si>
  <si>
    <t>культура 0850640590.244.Э</t>
  </si>
  <si>
    <t>культура 0850640590.244.Т</t>
  </si>
  <si>
    <t>культура 0850640590.244.В</t>
  </si>
  <si>
    <t>культура 0850640590.244.О</t>
  </si>
  <si>
    <t>культура 0850640590.831.0</t>
  </si>
  <si>
    <t>культура 0850640590.851.0</t>
  </si>
  <si>
    <t>культура 0850640590.852.0</t>
  </si>
  <si>
    <t>культура 0850640590.853.0</t>
  </si>
  <si>
    <t>культура з/п 08506S2090.510.0</t>
  </si>
  <si>
    <t>культура з/п 08506S2090.130.0</t>
  </si>
  <si>
    <t>культура з/п 08506S2090.111.0</t>
  </si>
  <si>
    <t>культура з/п 08506S2090.119.0</t>
  </si>
  <si>
    <t>спорт 1130387590.510.0</t>
  </si>
  <si>
    <t>спорт 1130387590.130.0</t>
  </si>
  <si>
    <t>спорт 1130387590.111.0</t>
  </si>
  <si>
    <t>спорт 1130387590.112.0</t>
  </si>
  <si>
    <t>спорт 1130387590.113.0</t>
  </si>
  <si>
    <t>спорт 1130387590.119.0</t>
  </si>
  <si>
    <t>спорт 1130387590.244.0</t>
  </si>
  <si>
    <t>спорт 1130387590.244.Э</t>
  </si>
  <si>
    <t>спорт 1130387590.244.Т</t>
  </si>
  <si>
    <t>спорт 1130387590.244.В</t>
  </si>
  <si>
    <t>спорт 1130387590.244.О</t>
  </si>
  <si>
    <t>спорт 1130387590.851.0</t>
  </si>
  <si>
    <t>спорт 1130387590.852.0</t>
  </si>
  <si>
    <t>спорт 1130387590.853.0</t>
  </si>
  <si>
    <t>спорт з/п 11303S2090.510.0</t>
  </si>
  <si>
    <t>спорт з/п 11303S2090.130.0</t>
  </si>
  <si>
    <t>спорт з/п 11303S2090.111.0</t>
  </si>
  <si>
    <t>спорт з/п 11303S2090.119.0</t>
  </si>
  <si>
    <t>спорт доп.з/п 11303S2230.130.0</t>
  </si>
  <si>
    <t>спорт доп.з/п 11303S2230.111.0</t>
  </si>
  <si>
    <t>спорт доп.з/п 11303S2230.119.0</t>
  </si>
  <si>
    <t>МФЦ 7770200590.510.0</t>
  </si>
  <si>
    <t>МФЦ 7770200590.130.0</t>
  </si>
  <si>
    <t>МФЦ 7770200590.111.0</t>
  </si>
  <si>
    <t>МФЦ 7770200590.112.0</t>
  </si>
  <si>
    <t>МФЦ 7770200590.119.0</t>
  </si>
  <si>
    <t>МФЦ 7770200590.244.0</t>
  </si>
  <si>
    <t>МФЦ 7770200590.244.Э</t>
  </si>
  <si>
    <t>МФЦ 7770200590.244.Т</t>
  </si>
  <si>
    <t>МФЦ 7770200590.244.О</t>
  </si>
  <si>
    <t>МФЦ 7770200590.244.В</t>
  </si>
  <si>
    <t>МФЦ 7770200590.851.0</t>
  </si>
  <si>
    <t>МФЦ 7770200590.852.0</t>
  </si>
  <si>
    <t>МФЦ 7770200590.853.0</t>
  </si>
  <si>
    <t>газета обл 77706S2050.510.0</t>
  </si>
  <si>
    <t>газета обл 77706S2050.130.0</t>
  </si>
  <si>
    <t>газета обл 77706S2050.111.0</t>
  </si>
  <si>
    <t>газета обл 77706S2050.119.0</t>
  </si>
  <si>
    <t>газета обл 77706S2050.244.0</t>
  </si>
  <si>
    <t>газета обл 77706S2050.244.Т</t>
  </si>
  <si>
    <t>газета 77707S2050.000.0</t>
  </si>
  <si>
    <t>газета 77707S2050.130.0</t>
  </si>
  <si>
    <t>газета 77707S2050.111.0</t>
  </si>
  <si>
    <t>газета 77707S2050.119.0</t>
  </si>
  <si>
    <t>газета 77707S2050.244.0</t>
  </si>
  <si>
    <t>газета 77707S2050.244.Т</t>
  </si>
  <si>
    <t>иные платежи</t>
  </si>
  <si>
    <t>другие налоги</t>
  </si>
  <si>
    <t>МТБ обр 0110300040.244.0</t>
  </si>
  <si>
    <t>показатели 20200114</t>
  </si>
  <si>
    <t>15</t>
  </si>
  <si>
    <t>Изменения внесены в связи с открытием лимитов на заработную плату.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</si>
</sst>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4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0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5" fillId="2" borderId="0" xfId="1" applyNumberFormat="1" applyFont="1" applyFill="1" applyProtection="1"/>
    <xf numFmtId="0" fontId="7" fillId="2" borderId="0" xfId="1" applyFont="1" applyFill="1" applyProtection="1"/>
    <xf numFmtId="0" fontId="7" fillId="2" borderId="0" xfId="0" applyFont="1" applyFill="1" applyProtection="1"/>
    <xf numFmtId="0" fontId="8" fillId="2" borderId="0" xfId="1" applyNumberFormat="1" applyFont="1" applyFill="1" applyProtection="1"/>
    <xf numFmtId="0" fontId="8" fillId="2" borderId="0" xfId="1" applyNumberFormat="1" applyFont="1" applyFill="1" applyAlignment="1" applyProtection="1">
      <alignment horizontal="right"/>
    </xf>
    <xf numFmtId="0" fontId="4" fillId="2" borderId="0" xfId="1" applyNumberFormat="1" applyFont="1" applyFill="1" applyAlignment="1" applyProtection="1">
      <alignment vertical="top"/>
    </xf>
    <xf numFmtId="0" fontId="4" fillId="2" borderId="0" xfId="1" applyNumberFormat="1" applyFont="1" applyFill="1" applyAlignment="1" applyProtection="1">
      <alignment vertical="center"/>
    </xf>
    <xf numFmtId="0" fontId="4" fillId="2" borderId="0" xfId="1" applyNumberFormat="1" applyFont="1" applyFill="1" applyAlignment="1" applyProtection="1">
      <alignment horizontal="left" vertical="top"/>
    </xf>
    <xf numFmtId="0" fontId="4" fillId="2" borderId="0" xfId="1" applyFont="1" applyFill="1" applyAlignment="1" applyProtection="1">
      <alignment vertical="center"/>
    </xf>
    <xf numFmtId="0" fontId="8" fillId="2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11" fillId="0" borderId="0" xfId="2" applyNumberForma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3" borderId="0" xfId="0" applyNumberFormat="1" applyFill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Protection="1"/>
    <xf numFmtId="0" fontId="4" fillId="2" borderId="0" xfId="1" applyNumberFormat="1" applyFont="1" applyFill="1" applyAlignment="1" applyProtection="1">
      <alignment horizontal="right" vertical="center"/>
    </xf>
    <xf numFmtId="0" fontId="4" fillId="2" borderId="0" xfId="1" applyNumberFormat="1" applyFont="1" applyFill="1" applyBorder="1" applyProtection="1"/>
    <xf numFmtId="0" fontId="12" fillId="0" borderId="0" xfId="0" applyFont="1" applyProtection="1"/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NumberFormat="1" applyBorder="1" applyProtection="1"/>
    <xf numFmtId="0" fontId="0" fillId="0" borderId="2" xfId="0" applyNumberFormat="1" applyBorder="1" applyProtection="1"/>
    <xf numFmtId="49" fontId="0" fillId="0" borderId="0" xfId="0" applyNumberFormat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4" fontId="18" fillId="0" borderId="1" xfId="0" applyNumberFormat="1" applyFont="1" applyBorder="1" applyProtection="1"/>
    <xf numFmtId="0" fontId="18" fillId="0" borderId="1" xfId="0" applyFont="1" applyBorder="1" applyProtection="1"/>
    <xf numFmtId="0" fontId="18" fillId="0" borderId="0" xfId="0" applyFont="1" applyProtection="1"/>
    <xf numFmtId="0" fontId="19" fillId="0" borderId="0" xfId="0" applyFont="1" applyProtection="1"/>
    <xf numFmtId="0" fontId="19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horizontal="right" vertical="top"/>
    </xf>
    <xf numFmtId="0" fontId="18" fillId="0" borderId="0" xfId="0" applyFont="1" applyAlignment="1" applyProtection="1"/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 vertical="center" wrapText="1"/>
    </xf>
    <xf numFmtId="0" fontId="17" fillId="0" borderId="0" xfId="0" applyFont="1" applyProtection="1"/>
    <xf numFmtId="0" fontId="18" fillId="0" borderId="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4" fontId="18" fillId="0" borderId="0" xfId="0" applyNumberFormat="1" applyFont="1" applyProtection="1"/>
    <xf numFmtId="4" fontId="18" fillId="0" borderId="1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 vertical="center" wrapText="1"/>
    </xf>
    <xf numFmtId="0" fontId="0" fillId="5" borderId="0" xfId="0" applyNumberFormat="1" applyFill="1" applyProtection="1"/>
    <xf numFmtId="0" fontId="0" fillId="5" borderId="0" xfId="0" applyNumberFormat="1" applyFill="1" applyAlignment="1" applyProtection="1">
      <alignment horizontal="right"/>
    </xf>
    <xf numFmtId="0" fontId="0" fillId="5" borderId="0" xfId="0" applyNumberFormat="1" applyFill="1" applyAlignment="1" applyProtection="1">
      <alignment horizontal="center" vertical="center"/>
    </xf>
    <xf numFmtId="49" fontId="0" fillId="5" borderId="0" xfId="0" applyNumberFormat="1" applyFill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4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7" fillId="0" borderId="0" xfId="0" applyFont="1" applyAlignment="1" applyProtection="1"/>
    <xf numFmtId="0" fontId="18" fillId="0" borderId="12" xfId="0" applyFon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/>
    <xf numFmtId="0" fontId="0" fillId="0" borderId="4" xfId="0" applyBorder="1" applyAlignment="1"/>
    <xf numFmtId="0" fontId="0" fillId="0" borderId="0" xfId="0" applyAlignment="1">
      <alignment horizontal="left" vertical="top" wrapText="1"/>
    </xf>
    <xf numFmtId="0" fontId="4" fillId="2" borderId="0" xfId="1" applyNumberFormat="1" applyFont="1" applyFill="1" applyAlignment="1" applyProtection="1">
      <alignment horizontal="center" vertical="center" wrapText="1"/>
    </xf>
    <xf numFmtId="0" fontId="0" fillId="0" borderId="0" xfId="0" applyNumberFormat="1"/>
    <xf numFmtId="0" fontId="0" fillId="6" borderId="0" xfId="0" applyFill="1"/>
    <xf numFmtId="49" fontId="0" fillId="6" borderId="0" xfId="0" applyNumberFormat="1" applyFill="1"/>
    <xf numFmtId="0" fontId="0" fillId="0" borderId="0" xfId="0" applyNumberFormat="1" applyAlignment="1">
      <alignment horizontal="right" vertical="center"/>
    </xf>
    <xf numFmtId="49" fontId="0" fillId="0" borderId="0" xfId="0" applyNumberForma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0" xfId="1" applyNumberFormat="1" applyFont="1" applyBorder="1" applyAlignment="1" applyProtection="1">
      <alignment horizontal="left"/>
    </xf>
    <xf numFmtId="0" fontId="4" fillId="0" borderId="0" xfId="1" applyNumberFormat="1" applyFont="1" applyBorder="1" applyAlignment="1" applyProtection="1">
      <alignment horizontal="left"/>
    </xf>
    <xf numFmtId="0" fontId="1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  <protection locked="0"/>
    </xf>
    <xf numFmtId="4" fontId="1" fillId="0" borderId="19" xfId="0" applyNumberFormat="1" applyFont="1" applyFill="1" applyBorder="1" applyAlignment="1" applyProtection="1">
      <alignment horizontal="right" vertical="center"/>
    </xf>
    <xf numFmtId="4" fontId="1" fillId="0" borderId="20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4" fontId="1" fillId="0" borderId="22" xfId="0" applyNumberFormat="1" applyFont="1" applyFill="1" applyBorder="1" applyAlignment="1" applyProtection="1">
      <alignment horizontal="right" vertical="center"/>
    </xf>
    <xf numFmtId="4" fontId="1" fillId="0" borderId="23" xfId="0" applyNumberFormat="1" applyFont="1" applyFill="1" applyBorder="1" applyAlignment="1" applyProtection="1">
      <alignment horizontal="righ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26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40" fillId="0" borderId="0" xfId="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right" vertical="center"/>
    </xf>
    <xf numFmtId="0" fontId="41" fillId="0" borderId="0" xfId="0" applyNumberFormat="1" applyFont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Alignment="1" applyProtection="1">
      <alignment horizontal="center" vertical="center"/>
    </xf>
    <xf numFmtId="0" fontId="0" fillId="0" borderId="0" xfId="0" applyBorder="1" applyAlignment="1">
      <alignment horizontal="center" wrapText="1"/>
    </xf>
    <xf numFmtId="4" fontId="1" fillId="0" borderId="27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horizontal="center" vertical="center"/>
    </xf>
    <xf numFmtId="0" fontId="0" fillId="0" borderId="2" xfId="0" applyNumberFormat="1" applyFill="1" applyBorder="1" applyProtection="1"/>
    <xf numFmtId="0" fontId="0" fillId="0" borderId="2" xfId="0" applyNumberForma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  <protection locked="0"/>
    </xf>
    <xf numFmtId="4" fontId="1" fillId="0" borderId="14" xfId="0" applyNumberFormat="1" applyFont="1" applyFill="1" applyBorder="1" applyAlignment="1" applyProtection="1">
      <alignment horizontal="right" vertical="center"/>
    </xf>
    <xf numFmtId="0" fontId="8" fillId="2" borderId="0" xfId="1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2" borderId="0" xfId="1" applyNumberFormat="1" applyFont="1" applyFill="1" applyAlignment="1" applyProtection="1">
      <alignment horizontal="left" vertical="top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NumberFormat="1" applyFont="1" applyFill="1" applyAlignment="1" applyProtection="1">
      <alignment horizontal="center"/>
    </xf>
    <xf numFmtId="0" fontId="8" fillId="2" borderId="2" xfId="1" applyNumberFormat="1" applyFont="1" applyFill="1" applyBorder="1" applyAlignment="1" applyProtection="1">
      <alignment horizontal="center"/>
    </xf>
    <xf numFmtId="0" fontId="27" fillId="0" borderId="0" xfId="1" applyNumberFormat="1" applyFont="1" applyFill="1" applyAlignment="1" applyProtection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4" fillId="2" borderId="0" xfId="1" applyNumberFormat="1" applyFont="1" applyFill="1" applyAlignment="1" applyProtection="1">
      <alignment horizontal="right" vertical="center"/>
    </xf>
    <xf numFmtId="0" fontId="4" fillId="2" borderId="5" xfId="1" applyNumberFormat="1" applyFont="1" applyFill="1" applyBorder="1" applyAlignment="1" applyProtection="1">
      <alignment horizontal="right" vertical="center"/>
    </xf>
    <xf numFmtId="0" fontId="4" fillId="4" borderId="8" xfId="1" applyNumberFormat="1" applyFont="1" applyFill="1" applyBorder="1" applyAlignment="1" applyProtection="1">
      <alignment horizontal="center" vertical="center"/>
      <protection locked="0"/>
    </xf>
    <xf numFmtId="0" fontId="4" fillId="4" borderId="11" xfId="1" applyNumberFormat="1" applyFont="1" applyFill="1" applyBorder="1" applyAlignment="1" applyProtection="1">
      <alignment horizontal="center" vertical="center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2" borderId="11" xfId="1" applyNumberFormat="1" applyFont="1" applyFill="1" applyBorder="1" applyAlignment="1" applyProtection="1">
      <alignment horizontal="center" vertical="center"/>
    </xf>
    <xf numFmtId="0" fontId="4" fillId="2" borderId="1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top"/>
    </xf>
    <xf numFmtId="0" fontId="5" fillId="2" borderId="0" xfId="1" applyNumberFormat="1" applyFont="1" applyFill="1" applyBorder="1" applyAlignment="1" applyProtection="1">
      <alignment horizontal="center"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right"/>
    </xf>
    <xf numFmtId="0" fontId="8" fillId="2" borderId="2" xfId="1" applyNumberFormat="1" applyFont="1" applyFill="1" applyBorder="1" applyAlignment="1" applyProtection="1">
      <alignment horizontal="left"/>
    </xf>
    <xf numFmtId="0" fontId="4" fillId="2" borderId="2" xfId="1" applyNumberFormat="1" applyFont="1" applyFill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right" vertical="center"/>
    </xf>
    <xf numFmtId="0" fontId="6" fillId="2" borderId="0" xfId="1" applyNumberFormat="1" applyFont="1" applyFill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2" xfId="1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4" fillId="2" borderId="0" xfId="1" applyNumberFormat="1" applyFont="1" applyFill="1" applyAlignment="1" applyProtection="1">
      <alignment horizontal="right"/>
    </xf>
    <xf numFmtId="49" fontId="4" fillId="2" borderId="2" xfId="1" applyNumberFormat="1" applyFont="1" applyFill="1" applyBorder="1" applyAlignment="1" applyProtection="1">
      <alignment horizontal="left"/>
      <protection locked="0"/>
    </xf>
    <xf numFmtId="49" fontId="4" fillId="2" borderId="2" xfId="1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Protection="1"/>
    <xf numFmtId="0" fontId="4" fillId="2" borderId="2" xfId="1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Border="1" applyProtection="1"/>
    <xf numFmtId="0" fontId="0" fillId="0" borderId="0" xfId="0" applyAlignment="1">
      <alignment horizontal="center" vertical="center" wrapText="1"/>
    </xf>
    <xf numFmtId="0" fontId="4" fillId="2" borderId="0" xfId="1" applyNumberFormat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2" borderId="0" xfId="1" applyNumberFormat="1" applyFont="1" applyFill="1" applyAlignment="1" applyProtection="1">
      <alignment horizontal="center"/>
    </xf>
    <xf numFmtId="0" fontId="4" fillId="2" borderId="2" xfId="1" applyNumberFormat="1" applyFont="1" applyFill="1" applyBorder="1" applyAlignment="1" applyProtection="1">
      <alignment horizontal="center" wrapText="1"/>
    </xf>
    <xf numFmtId="0" fontId="4" fillId="2" borderId="0" xfId="1" applyNumberFormat="1" applyFont="1" applyFill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wrapText="1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6" fillId="2" borderId="2" xfId="1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</xf>
    <xf numFmtId="0" fontId="35" fillId="0" borderId="0" xfId="0" applyFont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40" fillId="0" borderId="0" xfId="0" applyFont="1" applyAlignment="1" applyProtection="1">
      <alignment horizontal="right" wrapText="1"/>
    </xf>
    <xf numFmtId="0" fontId="0" fillId="0" borderId="0" xfId="0" applyFont="1" applyAlignment="1">
      <alignment horizontal="right" wrapText="1"/>
    </xf>
    <xf numFmtId="0" fontId="28" fillId="0" borderId="0" xfId="0" applyFont="1" applyAlignment="1" applyProtection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28" fillId="0" borderId="0" xfId="0" applyNumberFormat="1" applyFont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40" fillId="0" borderId="0" xfId="0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>
      <alignment horizontal="right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0" borderId="9" xfId="1" applyNumberFormat="1" applyFont="1" applyBorder="1" applyAlignment="1" applyProtection="1">
      <alignment horizontal="center" vertical="center" wrapText="1"/>
    </xf>
    <xf numFmtId="0" fontId="4" fillId="0" borderId="12" xfId="1" applyNumberFormat="1" applyFont="1" applyBorder="1" applyAlignment="1" applyProtection="1">
      <alignment horizontal="center" vertical="center" wrapText="1"/>
    </xf>
    <xf numFmtId="0" fontId="4" fillId="0" borderId="6" xfId="1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Border="1" applyAlignment="1" applyProtection="1">
      <alignment horizontal="center" vertical="center" wrapText="1"/>
    </xf>
    <xf numFmtId="0" fontId="8" fillId="0" borderId="0" xfId="1" applyNumberFormat="1" applyFont="1" applyBorder="1" applyAlignment="1" applyProtection="1">
      <alignment horizontal="center"/>
    </xf>
    <xf numFmtId="0" fontId="4" fillId="0" borderId="13" xfId="1" applyNumberFormat="1" applyFont="1" applyBorder="1" applyAlignment="1" applyProtection="1">
      <alignment horizontal="center" vertical="center" wrapText="1"/>
    </xf>
    <xf numFmtId="0" fontId="4" fillId="0" borderId="0" xfId="1" applyNumberFormat="1" applyFont="1" applyBorder="1" applyAlignment="1" applyProtection="1">
      <alignment horizontal="center" vertical="center" wrapText="1"/>
    </xf>
    <xf numFmtId="0" fontId="4" fillId="0" borderId="5" xfId="1" applyNumberFormat="1" applyFont="1" applyBorder="1" applyAlignment="1" applyProtection="1">
      <alignment horizontal="center" vertical="center" wrapText="1"/>
    </xf>
    <xf numFmtId="0" fontId="4" fillId="0" borderId="7" xfId="1" applyNumberFormat="1" applyFont="1" applyBorder="1" applyAlignment="1" applyProtection="1">
      <alignment horizontal="center" vertical="center" wrapText="1"/>
    </xf>
    <xf numFmtId="0" fontId="4" fillId="0" borderId="12" xfId="1" applyNumberFormat="1" applyFont="1" applyBorder="1" applyAlignment="1" applyProtection="1">
      <alignment horizontal="center" vertical="center"/>
    </xf>
    <xf numFmtId="0" fontId="4" fillId="0" borderId="13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4" fillId="0" borderId="5" xfId="1" applyNumberFormat="1" applyFont="1" applyBorder="1" applyAlignment="1" applyProtection="1">
      <alignment horizontal="center" vertical="center"/>
    </xf>
    <xf numFmtId="0" fontId="4" fillId="0" borderId="2" xfId="1" applyNumberFormat="1" applyFont="1" applyBorder="1" applyAlignment="1" applyProtection="1">
      <alignment horizontal="center" vertical="center"/>
    </xf>
    <xf numFmtId="0" fontId="4" fillId="0" borderId="7" xfId="1" applyNumberFormat="1" applyFont="1" applyBorder="1" applyAlignment="1" applyProtection="1">
      <alignment horizontal="center" vertical="center"/>
    </xf>
    <xf numFmtId="0" fontId="4" fillId="0" borderId="4" xfId="1" applyNumberFormat="1" applyFont="1" applyBorder="1" applyAlignment="1" applyProtection="1">
      <alignment horizontal="center" vertical="center" wrapText="1"/>
    </xf>
    <xf numFmtId="0" fontId="4" fillId="0" borderId="8" xfId="1" applyNumberFormat="1" applyFont="1" applyBorder="1" applyAlignment="1" applyProtection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49" fontId="4" fillId="0" borderId="11" xfId="1" applyNumberFormat="1" applyFont="1" applyBorder="1" applyAlignment="1" applyProtection="1">
      <alignment horizontal="center" vertical="top"/>
    </xf>
    <xf numFmtId="49" fontId="4" fillId="0" borderId="10" xfId="1" applyNumberFormat="1" applyFont="1" applyBorder="1" applyAlignment="1" applyProtection="1">
      <alignment horizontal="center" vertical="top"/>
    </xf>
    <xf numFmtId="49" fontId="4" fillId="0" borderId="1" xfId="1" applyNumberFormat="1" applyFont="1" applyBorder="1" applyAlignment="1" applyProtection="1">
      <alignment horizontal="center" vertical="top"/>
    </xf>
    <xf numFmtId="49" fontId="8" fillId="0" borderId="11" xfId="1" applyNumberFormat="1" applyFont="1" applyBorder="1" applyAlignment="1" applyProtection="1">
      <alignment horizontal="center"/>
    </xf>
    <xf numFmtId="49" fontId="8" fillId="0" borderId="10" xfId="1" applyNumberFormat="1" applyFont="1" applyBorder="1" applyAlignment="1" applyProtection="1">
      <alignment horizontal="center"/>
    </xf>
    <xf numFmtId="0" fontId="8" fillId="0" borderId="1" xfId="1" applyNumberFormat="1" applyFont="1" applyBorder="1" applyAlignment="1" applyProtection="1">
      <alignment horizontal="left"/>
    </xf>
    <xf numFmtId="49" fontId="8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center"/>
    </xf>
    <xf numFmtId="4" fontId="4" fillId="0" borderId="1" xfId="1" applyNumberFormat="1" applyFont="1" applyBorder="1" applyAlignment="1" applyProtection="1">
      <alignment horizontal="right" vertical="center"/>
    </xf>
    <xf numFmtId="4" fontId="4" fillId="0" borderId="1" xfId="1" applyNumberFormat="1" applyFont="1" applyBorder="1" applyAlignment="1" applyProtection="1">
      <alignment horizontal="right" vertical="center"/>
      <protection locked="0"/>
    </xf>
    <xf numFmtId="49" fontId="4" fillId="0" borderId="11" xfId="1" applyNumberFormat="1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/>
    </xf>
    <xf numFmtId="0" fontId="4" fillId="0" borderId="1" xfId="1" applyNumberFormat="1" applyFont="1" applyBorder="1" applyAlignment="1" applyProtection="1">
      <alignment horizontal="left" wrapText="1" indent="1"/>
    </xf>
    <xf numFmtId="0" fontId="4" fillId="0" borderId="1" xfId="1" applyNumberFormat="1" applyFont="1" applyBorder="1" applyAlignment="1" applyProtection="1">
      <alignment horizontal="left" indent="1"/>
    </xf>
    <xf numFmtId="0" fontId="4" fillId="0" borderId="1" xfId="1" applyNumberFormat="1" applyFont="1" applyBorder="1" applyAlignment="1" applyProtection="1">
      <alignment horizontal="left" wrapText="1" indent="3"/>
    </xf>
    <xf numFmtId="0" fontId="4" fillId="0" borderId="1" xfId="1" applyNumberFormat="1" applyFont="1" applyBorder="1" applyAlignment="1" applyProtection="1">
      <alignment horizontal="left" indent="3"/>
    </xf>
    <xf numFmtId="0" fontId="8" fillId="0" borderId="1" xfId="1" applyNumberFormat="1" applyFont="1" applyBorder="1" applyAlignment="1" applyProtection="1">
      <alignment horizontal="left" wrapText="1" indent="2"/>
    </xf>
    <xf numFmtId="0" fontId="8" fillId="0" borderId="1" xfId="1" applyNumberFormat="1" applyFont="1" applyBorder="1" applyAlignment="1" applyProtection="1">
      <alignment horizontal="left" indent="2"/>
    </xf>
    <xf numFmtId="0" fontId="4" fillId="0" borderId="1" xfId="1" applyNumberFormat="1" applyFont="1" applyBorder="1" applyAlignment="1" applyProtection="1">
      <alignment horizontal="left" wrapText="1"/>
    </xf>
    <xf numFmtId="0" fontId="4" fillId="0" borderId="1" xfId="1" applyNumberFormat="1" applyFont="1" applyBorder="1" applyAlignment="1" applyProtection="1">
      <alignment horizontal="left"/>
    </xf>
    <xf numFmtId="49" fontId="4" fillId="0" borderId="12" xfId="1" applyNumberFormat="1" applyFont="1" applyBorder="1" applyAlignment="1" applyProtection="1">
      <alignment horizontal="center"/>
    </xf>
    <xf numFmtId="49" fontId="4" fillId="0" borderId="13" xfId="1" applyNumberFormat="1" applyFont="1" applyBorder="1" applyAlignment="1" applyProtection="1">
      <alignment horizontal="center"/>
    </xf>
    <xf numFmtId="0" fontId="4" fillId="0" borderId="1" xfId="1" applyNumberFormat="1" applyFont="1" applyBorder="1" applyAlignment="1" applyProtection="1">
      <alignment horizontal="left" wrapText="1" indent="4"/>
    </xf>
    <xf numFmtId="0" fontId="4" fillId="0" borderId="1" xfId="1" applyNumberFormat="1" applyFont="1" applyBorder="1" applyAlignment="1" applyProtection="1">
      <alignment horizontal="left" indent="4"/>
    </xf>
    <xf numFmtId="0" fontId="4" fillId="0" borderId="1" xfId="1" applyNumberFormat="1" applyFont="1" applyBorder="1" applyAlignment="1" applyProtection="1">
      <alignment horizontal="center"/>
    </xf>
    <xf numFmtId="0" fontId="4" fillId="0" borderId="0" xfId="1" applyNumberFormat="1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0" borderId="12" xfId="1" applyNumberFormat="1" applyFont="1" applyBorder="1" applyAlignment="1" applyProtection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0" xfId="1" applyNumberFormat="1" applyFont="1" applyBorder="1" applyAlignment="1" applyProtection="1">
      <alignment horizontal="left" wrapText="1"/>
    </xf>
    <xf numFmtId="0" fontId="10" fillId="0" borderId="0" xfId="0" applyFont="1" applyAlignment="1" applyProtection="1">
      <alignment wrapText="1"/>
    </xf>
    <xf numFmtId="0" fontId="0" fillId="0" borderId="0" xfId="0" applyBorder="1" applyAlignment="1">
      <alignment wrapText="1"/>
    </xf>
    <xf numFmtId="0" fontId="4" fillId="0" borderId="0" xfId="1" applyNumberFormat="1" applyFont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1" applyNumberFormat="1" applyFont="1" applyBorder="1" applyAlignment="1" applyProtection="1">
      <alignment horizontal="right" vertical="top" wrapText="1"/>
    </xf>
    <xf numFmtId="0" fontId="0" fillId="0" borderId="0" xfId="0" applyAlignment="1">
      <alignment horizontal="right" vertical="top" wrapText="1"/>
    </xf>
    <xf numFmtId="0" fontId="4" fillId="0" borderId="0" xfId="1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2" fillId="0" borderId="0" xfId="1" applyNumberFormat="1" applyFont="1" applyBorder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4" fillId="0" borderId="12" xfId="1" applyNumberFormat="1" applyFont="1" applyBorder="1" applyAlignment="1" applyProtection="1">
      <alignment horizontal="left" wrapText="1"/>
    </xf>
    <xf numFmtId="0" fontId="10" fillId="0" borderId="12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2" xfId="0" applyFont="1" applyBorder="1" applyAlignment="1" applyProtection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7" fillId="0" borderId="0" xfId="0" applyFont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Border="1" applyAlignment="1" applyProtection="1">
      <alignment horizontal="left" wrapText="1"/>
    </xf>
    <xf numFmtId="0" fontId="0" fillId="0" borderId="0" xfId="0" applyFont="1" applyAlignment="1">
      <alignment horizontal="left" wrapText="1"/>
    </xf>
    <xf numFmtId="0" fontId="18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horizontal="right" wrapText="1"/>
    </xf>
    <xf numFmtId="0" fontId="18" fillId="0" borderId="0" xfId="0" applyFont="1" applyAlignment="1" applyProtection="1">
      <alignment horizontal="right" wrapText="1"/>
    </xf>
    <xf numFmtId="4" fontId="18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4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wrapText="1"/>
    </xf>
    <xf numFmtId="164" fontId="18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1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8" fillId="0" borderId="1" xfId="0" applyFont="1" applyBorder="1" applyAlignment="1" applyProtection="1">
      <alignment horizontal="center" vertical="center" textRotation="90" wrapText="1"/>
    </xf>
    <xf numFmtId="0" fontId="19" fillId="0" borderId="12" xfId="0" applyFont="1" applyBorder="1" applyAlignment="1" applyProtection="1">
      <alignment horizontal="center" vertical="top"/>
    </xf>
    <xf numFmtId="0" fontId="19" fillId="0" borderId="12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top"/>
    </xf>
    <xf numFmtId="0" fontId="21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/>
    <xf numFmtId="0" fontId="19" fillId="0" borderId="11" xfId="0" applyFont="1" applyBorder="1" applyAlignment="1" applyProtection="1">
      <alignment horizontal="center" vertical="top"/>
    </xf>
    <xf numFmtId="0" fontId="19" fillId="0" borderId="11" xfId="0" applyFont="1" applyBorder="1" applyAlignment="1" applyProtection="1">
      <alignment vertical="top"/>
    </xf>
    <xf numFmtId="0" fontId="18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18" fillId="0" borderId="2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 wrapText="1"/>
    </xf>
    <xf numFmtId="0" fontId="22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textRotation="90" wrapText="1"/>
    </xf>
    <xf numFmtId="0" fontId="18" fillId="0" borderId="14" xfId="0" applyFont="1" applyBorder="1" applyAlignment="1" applyProtection="1">
      <alignment horizontal="center" vertical="center" textRotation="90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 applyProtection="1">
      <alignment horizontal="right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etaexcel.ru/techniques/2/8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FD54"/>
  <sheetViews>
    <sheetView view="pageBreakPreview" topLeftCell="A19" zoomScale="150" zoomScaleNormal="145" zoomScaleSheetLayoutView="150" workbookViewId="0">
      <selection activeCell="A27" sqref="A27:DD27"/>
    </sheetView>
  </sheetViews>
  <sheetFormatPr defaultColWidth="0.88671875" defaultRowHeight="13.2"/>
  <cols>
    <col min="1" max="14" width="0.88671875" style="3"/>
    <col min="15" max="15" width="0.88671875" style="3" customWidth="1"/>
    <col min="16" max="67" width="0.88671875" style="3"/>
    <col min="68" max="68" width="1.33203125" style="3" customWidth="1"/>
    <col min="69" max="100" width="0.88671875" style="3"/>
    <col min="101" max="101" width="0.88671875" style="3" customWidth="1"/>
    <col min="102" max="105" width="0.88671875" style="3"/>
    <col min="106" max="106" width="0.88671875" style="3" customWidth="1"/>
    <col min="107" max="107" width="0.88671875" style="3" hidden="1" customWidth="1"/>
    <col min="108" max="108" width="1.44140625" style="3" customWidth="1"/>
    <col min="109" max="126" width="0.88671875" style="3"/>
    <col min="127" max="127" width="1.33203125" style="3" customWidth="1"/>
    <col min="128" max="16384" width="0.88671875" style="3"/>
  </cols>
  <sheetData>
    <row r="1" spans="1:160" ht="13.2" customHeight="1">
      <c r="A1" s="30"/>
      <c r="B1" s="30"/>
      <c r="C1" s="30"/>
      <c r="D1" s="30"/>
      <c r="E1" s="205" t="str">
        <f>IF((INDEX(учреждения!$I$15:$I$57,MATCH($CO$18,учреждения!$C$15:$C$57,0)))="АУ",DE2,"")</f>
        <v>РАССМОТРЕНО</v>
      </c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 t="s">
        <v>3</v>
      </c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3" t="s">
        <v>836</v>
      </c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171" t="s">
        <v>306</v>
      </c>
      <c r="EL1" s="202"/>
      <c r="EM1" s="202"/>
      <c r="EN1" s="202"/>
      <c r="EO1" s="202"/>
      <c r="EP1" s="202"/>
      <c r="EQ1" s="202"/>
      <c r="ER1" s="202"/>
      <c r="ES1" s="202"/>
      <c r="ET1" s="202"/>
      <c r="EU1" s="171">
        <v>2019</v>
      </c>
      <c r="EV1" s="202"/>
      <c r="EW1" s="202"/>
      <c r="EX1" s="202"/>
      <c r="EY1" s="202"/>
      <c r="EZ1" s="202"/>
      <c r="FA1" s="202"/>
      <c r="FB1" s="202"/>
      <c r="FC1" s="202"/>
      <c r="FD1" s="202"/>
    </row>
    <row r="2" spans="1:160">
      <c r="E2" s="205" t="str">
        <f>IF((INDEX(учреждения!$I$15:$I$57,MATCH($CO$18,учреждения!$C$15:$C$57,0)))="АУ",DE3,"")</f>
        <v>На заседании Наблюдательного Совета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DE2" s="205" t="s">
        <v>41</v>
      </c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</row>
    <row r="3" spans="1:160">
      <c r="E3" s="159" t="str">
        <f>IF((INDEX(учреждения!$I$15:$I$57,MATCH($CO$18,учреждения!$C$15:$C$57,0)))="АУ",DE4,"")</f>
        <v>муниципальное автономное учреждение "Физкультурно-оздоровительный комплекс "Атлант" в г.Шахунья"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85" t="str">
        <f>INDEX(учреждения!J15:J57,MATCH(ТИТУЛ!CO18,учреждения!C15:C57,0))</f>
        <v>Директор</v>
      </c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93" t="s">
        <v>42</v>
      </c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</row>
    <row r="4" spans="1:160" s="4" customFormat="1" ht="15.75" customHeight="1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209" t="s">
        <v>25</v>
      </c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7" t="str">
        <f>P17</f>
        <v>муниципальное автономное учреждение "Физкультурно-оздоровительный комплекс "Атлант" в г.Шахунья"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</row>
    <row r="5" spans="1:160" ht="24" customHeight="1"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210" t="str">
        <f>IF(OR(A8="НЕ ВЕРНЫЙ"),"НЕТ ПОДПИСИ","")</f>
        <v/>
      </c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30"/>
      <c r="BZ5" s="206" t="str">
        <f>INDEX(учреждения!K15:K57,MATCH(ТИТУЛ!CO18,учреждения!C15:C57,0))</f>
        <v>Габдулин Шамиль Раульевич</v>
      </c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</row>
    <row r="6" spans="1:160" s="4" customFormat="1" ht="14.4">
      <c r="A6" s="5"/>
      <c r="B6" s="6"/>
      <c r="C6" s="6"/>
      <c r="D6" s="6"/>
      <c r="E6" s="178" t="str">
        <f>IF((INDEX(учреждения!$I$15:$I$57,MATCH($CO$18,учреждения!$C$15:$C$57,0)))="АУ",DE6,"")</f>
        <v>Протокол № ___________ от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77" t="s">
        <v>6</v>
      </c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7"/>
      <c r="BZ6" s="177" t="s">
        <v>21</v>
      </c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8" t="s">
        <v>180</v>
      </c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</row>
    <row r="7" spans="1:160" ht="13.8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2"/>
      <c r="N7" s="191" t="str">
        <f>IF((INDEX(учреждения!$I$15:$I$57,MATCH($CO$18,учреждения!$C$15:$C$57,0)))="АУ",DN7,"")</f>
        <v>"</v>
      </c>
      <c r="O7" s="191"/>
      <c r="P7" s="193" t="str">
        <f>IF((INDEX(учреждения!$I$15:$I$57,MATCH($CO$18,учреждения!$C$15:$C$57,0)))="АУ",DP7,"")</f>
        <v>15</v>
      </c>
      <c r="Q7" s="193"/>
      <c r="R7" s="193"/>
      <c r="S7" s="193"/>
      <c r="T7" s="201" t="str">
        <f>IF((INDEX(учреждения!$I$15:$I$57,MATCH($CO$18,учреждения!$C$15:$C$57,0)))="АУ",DT7,"")</f>
        <v>"</v>
      </c>
      <c r="U7" s="201"/>
      <c r="V7" s="193" t="str">
        <f>IF((INDEX(учреждения!$I$15:$I$57,MATCH($CO$18,учреждения!$C$15:$C$57,0)))="АУ",DV7,"")</f>
        <v>января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1">
        <f>IF((INDEX(учреждения!$I$15:$I$57,MATCH($CO$18,учреждения!$C$15:$C$57,0)))="АУ",EK7,"")</f>
        <v>20</v>
      </c>
      <c r="AL7" s="191"/>
      <c r="AM7" s="191"/>
      <c r="AN7" s="192" t="str">
        <f>IF((INDEX(учреждения!$I$15:$I$57,MATCH($CO$18,учреждения!$C$15:$C$57,0)))="АУ",EN7,"")</f>
        <v>20</v>
      </c>
      <c r="AO7" s="192"/>
      <c r="AP7" s="192"/>
      <c r="AQ7" s="192"/>
      <c r="AR7" s="30" t="str">
        <f>IF((INDEX(учреждения!$I$15:$I$57,MATCH($CO$18,учреждения!$C$15:$C$57,0)))="АУ",ER7,"")</f>
        <v xml:space="preserve"> г.</v>
      </c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3" t="s">
        <v>207</v>
      </c>
      <c r="BH7" s="30"/>
      <c r="BI7" s="30"/>
      <c r="BJ7" s="30"/>
      <c r="BK7" s="30"/>
      <c r="BL7" s="30"/>
      <c r="BM7" s="30"/>
      <c r="BN7" s="196" t="s">
        <v>26</v>
      </c>
      <c r="BO7" s="196"/>
      <c r="BP7" s="198" t="s">
        <v>837</v>
      </c>
      <c r="BQ7" s="198"/>
      <c r="BR7" s="198"/>
      <c r="BS7" s="198"/>
      <c r="BT7" s="199" t="s">
        <v>26</v>
      </c>
      <c r="BU7" s="199"/>
      <c r="BV7" s="200" t="s">
        <v>177</v>
      </c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191">
        <v>20</v>
      </c>
      <c r="CL7" s="191"/>
      <c r="CM7" s="191"/>
      <c r="CN7" s="197" t="s">
        <v>488</v>
      </c>
      <c r="CO7" s="197"/>
      <c r="CP7" s="197"/>
      <c r="CQ7" s="197"/>
      <c r="CR7" s="30" t="s">
        <v>27</v>
      </c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196" t="s">
        <v>26</v>
      </c>
      <c r="DO7" s="196"/>
      <c r="DP7" s="185" t="str">
        <f>BP7</f>
        <v>15</v>
      </c>
      <c r="DQ7" s="185"/>
      <c r="DR7" s="185"/>
      <c r="DS7" s="185"/>
      <c r="DT7" s="199" t="s">
        <v>26</v>
      </c>
      <c r="DU7" s="199"/>
      <c r="DV7" s="185" t="str">
        <f>BV7</f>
        <v>января</v>
      </c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91">
        <v>20</v>
      </c>
      <c r="EL7" s="191"/>
      <c r="EM7" s="191"/>
      <c r="EN7" s="194" t="str">
        <f>CN7</f>
        <v>20</v>
      </c>
      <c r="EO7" s="194"/>
      <c r="EP7" s="194"/>
      <c r="EQ7" s="194"/>
      <c r="ER7" s="30" t="s">
        <v>27</v>
      </c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</row>
    <row r="8" spans="1:160">
      <c r="A8" s="163" t="str">
        <f>IF(OR(ПОКАЗАТЕЛИ!I310="НЕТ ПОДПИСИ",A25="НЕ ЗАПОЛНЕНО",IF('ИНЫЕ ЦЕЛИ'!A1="НЕ ПЕЧАТАЕТЬСЯ",FALSE,IF('ИНЫЕ ЦЕЛИ'!B54="НЕТ ПОДПИСИ",TRUE,FALSE)),),"НЕ ВЕРНЫЙ","")</f>
        <v/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</row>
    <row r="9" spans="1:160" ht="12.75" customHeigh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</row>
    <row r="10" spans="1:160" ht="12.75" customHeight="1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</row>
    <row r="11" spans="1:160" ht="12.75" customHeigh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</row>
    <row r="12" spans="1:160" ht="12.75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</row>
    <row r="13" spans="1:160" s="8" customFormat="1" ht="15.6">
      <c r="A13" s="190" t="s">
        <v>28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</row>
    <row r="14" spans="1:160" s="9" customFormat="1" ht="15.6">
      <c r="A14" s="161" t="str">
        <f>CONCATENATE("на ","20",CN7," год"," и на плановый период ","20",CN7+1," и 20",CN7+2," годов")</f>
        <v>на 2020 год и на плановый период 2021 и 2022 годов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</row>
    <row r="15" spans="1:160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10"/>
      <c r="AM15" s="11" t="s">
        <v>26</v>
      </c>
      <c r="AN15" s="162" t="str">
        <f>BP7</f>
        <v>15</v>
      </c>
      <c r="AO15" s="162"/>
      <c r="AP15" s="162"/>
      <c r="AQ15" s="162"/>
      <c r="AR15" s="10" t="s">
        <v>26</v>
      </c>
      <c r="AS15" s="10"/>
      <c r="AT15" s="30"/>
      <c r="AU15" s="162" t="str">
        <f>BV7</f>
        <v>января</v>
      </c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83">
        <v>20</v>
      </c>
      <c r="BK15" s="183"/>
      <c r="BL15" s="183"/>
      <c r="BM15" s="183"/>
      <c r="BN15" s="184" t="str">
        <f>CN7</f>
        <v>20</v>
      </c>
      <c r="BO15" s="184"/>
      <c r="BP15" s="184"/>
      <c r="BQ15" s="10" t="s">
        <v>27</v>
      </c>
      <c r="BR15" s="10"/>
      <c r="BS15" s="10"/>
      <c r="BT15" s="30"/>
      <c r="BU15" s="30"/>
      <c r="BV15" s="30"/>
      <c r="BW15" s="30"/>
      <c r="BX15" s="30"/>
      <c r="BY15" s="12"/>
      <c r="BZ15" s="30"/>
      <c r="CA15" s="30"/>
      <c r="CB15" s="30"/>
      <c r="CC15" s="30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89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</row>
    <row r="16" spans="1:160" ht="12.7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12"/>
      <c r="BZ16" s="12"/>
      <c r="CA16" s="30"/>
      <c r="CB16" s="30"/>
      <c r="CC16" s="30"/>
      <c r="CD16" s="13"/>
      <c r="CE16" s="13"/>
      <c r="CF16" s="13"/>
      <c r="CG16" s="13"/>
      <c r="CH16" s="13"/>
      <c r="CI16" s="13"/>
      <c r="CJ16" s="13"/>
      <c r="CK16" s="13"/>
      <c r="CL16" s="13"/>
      <c r="CM16" s="31"/>
      <c r="CN16" s="13"/>
      <c r="CO16" s="176" t="s">
        <v>22</v>
      </c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</row>
    <row r="17" spans="1:109" ht="15" customHeight="1">
      <c r="A17" s="171" t="s">
        <v>29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86" t="str">
        <f>INDEX(учреждения!F15:F57,MATCH(ТИТУЛ!CO18,учреждения!C15:C57,0))</f>
        <v>муниципальное автономное учреждение "Физкультурно-оздоровительный комплекс "Атлант" в г.Шахунья"</v>
      </c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66" t="s">
        <v>9</v>
      </c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7"/>
      <c r="CO17" s="173" t="str">
        <f>INDEX(учреждения!G15:G57,MATCH(ТИТУЛ!CO18,учреждения!C15:C57,0))</f>
        <v>89871414</v>
      </c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5"/>
    </row>
    <row r="18" spans="1:109" ht="31.5" customHeight="1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66" t="s">
        <v>23</v>
      </c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7"/>
      <c r="CO18" s="168">
        <v>5239009749</v>
      </c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70"/>
    </row>
    <row r="19" spans="1:109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12"/>
      <c r="BZ19" s="12"/>
      <c r="CA19" s="30"/>
      <c r="CB19" s="166" t="s">
        <v>24</v>
      </c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7"/>
      <c r="CO19" s="180">
        <v>523901001</v>
      </c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2"/>
    </row>
    <row r="20" spans="1:109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12"/>
      <c r="BZ20" s="12"/>
      <c r="CA20" s="30"/>
      <c r="CB20" s="166" t="s">
        <v>13</v>
      </c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7"/>
      <c r="CO20" s="180" t="s">
        <v>173</v>
      </c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2"/>
    </row>
    <row r="21" spans="1:109" s="15" customFormat="1">
      <c r="A21" s="14" t="s">
        <v>30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166" t="s">
        <v>15</v>
      </c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7"/>
      <c r="CO21" s="173" t="s">
        <v>31</v>
      </c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5"/>
    </row>
    <row r="22" spans="1:109" ht="51.75" customHeight="1">
      <c r="A22" s="151" t="s">
        <v>32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92"/>
      <c r="AE22" s="159" t="str">
        <f>INDEX(учреждения!E3:E13,MATCH((INDEX(учреждения!A15:A57,MATCH(ТИТУЛ!CO18,учреждения!C15:C57,0))),учреждения!A3:A13,0))</f>
        <v>Администрация городского округа город Шахунья Нижегородской области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78" t="s">
        <v>14</v>
      </c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9"/>
      <c r="CO22" s="173" t="str">
        <f>INDEX(учреждения!C3:C13,MATCH((INDEX(учреждения!A15:A57,MATCH(ТИТУЛ!CO18,учреждения!C15:C57,0))),учреждения!A3:A13,0))</f>
        <v>487</v>
      </c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5"/>
    </row>
    <row r="23" spans="1:109" ht="30" customHeight="1">
      <c r="A23" s="151" t="s">
        <v>33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2" t="str">
        <f>INDEX(учреждения!H15:H57,MATCH(ТИТУЛ!CO18,учреждения!C15:C57,0))</f>
        <v>606912,Нижегородская область,г.Шахунья,ул.Чапаева,д.2А</v>
      </c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</row>
    <row r="24" spans="1:109" ht="25.5" customHeight="1">
      <c r="A24" s="151" t="s">
        <v>289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5"/>
      <c r="CO24" s="156">
        <f>INDEX(учреждения!B15:B57,MATCH(ТИТУЛ!CO18,учреждения!C15:C57,0))</f>
        <v>22320477</v>
      </c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8"/>
    </row>
    <row r="25" spans="1:109" s="16" customFormat="1">
      <c r="A25" s="153" t="str">
        <f>IF(AND(A26="",A27="",A28="",A29="",A30="",A31="",A32="",A33="",A34="",A35="",A36="",A37="",A38="",A39="",A40="",A41="",A42="",A43="",A44="",A45="",A46="",A47="",A48="",A49="",A50="",A51="",A51="",A52="",A53="",A54=""),"НЕ ЗАПОЛНЕНО","Причины изменений:")</f>
        <v>Причины изменений: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3"/>
    </row>
    <row r="26" spans="1:109" s="16" customFormat="1" ht="13.8">
      <c r="A26" s="149" t="s">
        <v>838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</row>
    <row r="27" spans="1:109" s="16" customFormat="1" ht="13.5" customHeight="1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</row>
    <row r="28" spans="1:109" s="16" customFormat="1" ht="13.5" customHeight="1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</row>
    <row r="29" spans="1:109" s="16" customFormat="1" ht="13.5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</row>
    <row r="30" spans="1:109" s="16" customFormat="1" ht="13.5" customHeight="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</row>
    <row r="31" spans="1:109" s="16" customFormat="1" ht="13.5" customHeight="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</row>
    <row r="32" spans="1:109" ht="13.5" customHeight="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</row>
    <row r="33" spans="1:108" ht="13.5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</row>
    <row r="34" spans="1:108" ht="13.5" customHeight="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</row>
    <row r="35" spans="1:108" ht="13.5" customHeight="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</row>
    <row r="36" spans="1:108" ht="13.5" customHeight="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</row>
    <row r="37" spans="1:108" ht="13.5" customHeight="1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</row>
    <row r="38" spans="1:108" ht="13.5" customHeight="1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</row>
    <row r="39" spans="1:108" ht="13.5" customHeigh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</row>
    <row r="40" spans="1:108" ht="13.5" customHeight="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</row>
    <row r="41" spans="1:108" ht="13.5" customHeight="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</row>
    <row r="42" spans="1:108" ht="13.5" customHeight="1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</row>
    <row r="43" spans="1:108" ht="13.5" customHeight="1">
      <c r="A43" s="149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</row>
    <row r="44" spans="1:108" ht="13.5" customHeight="1">
      <c r="A44" s="149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</row>
    <row r="45" spans="1:108" ht="13.5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</row>
    <row r="46" spans="1:108" ht="13.5" customHeight="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</row>
    <row r="47" spans="1:108" s="17" customFormat="1" ht="13.5" customHeight="1">
      <c r="A47" s="149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</row>
    <row r="48" spans="1:108" ht="13.5" customHeight="1">
      <c r="A48" s="149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</row>
    <row r="49" spans="1:108" ht="13.5" customHeight="1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</row>
    <row r="50" spans="1:108" ht="13.5" customHeight="1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</row>
    <row r="51" spans="1:108" ht="13.5" customHeight="1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</row>
    <row r="52" spans="1:108" ht="13.5" customHeight="1">
      <c r="A52" s="149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</row>
    <row r="53" spans="1:108" ht="13.5" customHeight="1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</row>
    <row r="54" spans="1:108" ht="13.8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mergeCells count="96">
    <mergeCell ref="A52:DD52"/>
    <mergeCell ref="A53:DD53"/>
    <mergeCell ref="A54:DD54"/>
    <mergeCell ref="A47:DD47"/>
    <mergeCell ref="A48:DD48"/>
    <mergeCell ref="A49:DD49"/>
    <mergeCell ref="A50:DD50"/>
    <mergeCell ref="A51:DD51"/>
    <mergeCell ref="A42:DD42"/>
    <mergeCell ref="A43:DD43"/>
    <mergeCell ref="A44:DD44"/>
    <mergeCell ref="A45:DD45"/>
    <mergeCell ref="A46:DD46"/>
    <mergeCell ref="A37:DD37"/>
    <mergeCell ref="A38:DD38"/>
    <mergeCell ref="A39:DD39"/>
    <mergeCell ref="A40:DD40"/>
    <mergeCell ref="A41:DD41"/>
    <mergeCell ref="A32:DD32"/>
    <mergeCell ref="A33:DD33"/>
    <mergeCell ref="A34:DD34"/>
    <mergeCell ref="A35:DD35"/>
    <mergeCell ref="A36:DD36"/>
    <mergeCell ref="EU1:FD1"/>
    <mergeCell ref="EK1:ET1"/>
    <mergeCell ref="DE1:EJ1"/>
    <mergeCell ref="E3:BD5"/>
    <mergeCell ref="E1:BD1"/>
    <mergeCell ref="E2:BD2"/>
    <mergeCell ref="BE1:DD1"/>
    <mergeCell ref="BZ5:DD5"/>
    <mergeCell ref="DE2:FD2"/>
    <mergeCell ref="DE3:FD3"/>
    <mergeCell ref="DE4:FD5"/>
    <mergeCell ref="BE3:DD3"/>
    <mergeCell ref="BE4:DD4"/>
    <mergeCell ref="BE5:BX5"/>
    <mergeCell ref="EK7:EM7"/>
    <mergeCell ref="EN7:EQ7"/>
    <mergeCell ref="E6:BD6"/>
    <mergeCell ref="P7:S7"/>
    <mergeCell ref="N7:O7"/>
    <mergeCell ref="DE6:FD6"/>
    <mergeCell ref="DN7:DO7"/>
    <mergeCell ref="DP7:DS7"/>
    <mergeCell ref="CN7:CQ7"/>
    <mergeCell ref="BN7:BO7"/>
    <mergeCell ref="BP7:BS7"/>
    <mergeCell ref="BT7:BU7"/>
    <mergeCell ref="BV7:CJ7"/>
    <mergeCell ref="CK7:CM7"/>
    <mergeCell ref="T7:U7"/>
    <mergeCell ref="DT7:DU7"/>
    <mergeCell ref="DV7:EJ7"/>
    <mergeCell ref="P17:CA18"/>
    <mergeCell ref="CD15:CN15"/>
    <mergeCell ref="A13:DD13"/>
    <mergeCell ref="AK7:AM7"/>
    <mergeCell ref="AN7:AQ7"/>
    <mergeCell ref="V7:AJ7"/>
    <mergeCell ref="BZ6:DD6"/>
    <mergeCell ref="BE6:BX6"/>
    <mergeCell ref="CB22:CN22"/>
    <mergeCell ref="CO17:DD17"/>
    <mergeCell ref="CO19:DD19"/>
    <mergeCell ref="CB21:CN21"/>
    <mergeCell ref="CO20:DD20"/>
    <mergeCell ref="CO21:DD21"/>
    <mergeCell ref="AU15:BI15"/>
    <mergeCell ref="BJ15:BM15"/>
    <mergeCell ref="BN15:BP15"/>
    <mergeCell ref="CO15:DD15"/>
    <mergeCell ref="A22:AC22"/>
    <mergeCell ref="AE22:CA22"/>
    <mergeCell ref="A14:DD14"/>
    <mergeCell ref="AN15:AQ15"/>
    <mergeCell ref="A8:DD12"/>
    <mergeCell ref="CB19:CN19"/>
    <mergeCell ref="CO18:DD18"/>
    <mergeCell ref="CB18:CN18"/>
    <mergeCell ref="CB17:CN17"/>
    <mergeCell ref="A17:O18"/>
    <mergeCell ref="CO22:DD22"/>
    <mergeCell ref="CB20:CN20"/>
    <mergeCell ref="CO16:DD16"/>
    <mergeCell ref="A23:AN23"/>
    <mergeCell ref="AO23:DD23"/>
    <mergeCell ref="A25:DD25"/>
    <mergeCell ref="A24:CN24"/>
    <mergeCell ref="CO24:DD24"/>
    <mergeCell ref="A31:DD31"/>
    <mergeCell ref="A27:DD27"/>
    <mergeCell ref="A26:DD26"/>
    <mergeCell ref="A28:DD28"/>
    <mergeCell ref="A29:DD29"/>
    <mergeCell ref="A30:DD30"/>
  </mergeCells>
  <phoneticPr fontId="9" type="noConversion"/>
  <printOptions horizontalCentered="1" verticalCentered="1"/>
  <pageMargins left="0.78740157480314965" right="0.39370078740157483" top="0.39370078740157483" bottom="0" header="0" footer="0"/>
  <pageSetup paperSize="9" scale="94" orientation="portrait" useFirstPageNumber="1" r:id="rId1"/>
  <headerFooter>
    <oddFooter>&amp;L&amp;T &amp;D&amp;Cпоказатели 20200114&amp;R&amp;P из 13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учреждения!$C$15:$C$57</xm:f>
          </x14:formula1>
          <xm:sqref>CO18:DD18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00B050"/>
  </sheetPr>
  <dimension ref="A1:P346"/>
  <sheetViews>
    <sheetView showZeros="0" tabSelected="1" view="pageBreakPreview" zoomScale="115" zoomScaleNormal="100" zoomScaleSheetLayoutView="115" workbookViewId="0">
      <pane xSplit="4" ySplit="5" topLeftCell="E18" activePane="bottomRight" state="frozen"/>
      <selection activeCell="A64" sqref="A64:B64"/>
      <selection pane="topRight" activeCell="A64" sqref="A64:B64"/>
      <selection pane="bottomLeft" activeCell="A64" sqref="A64:B64"/>
      <selection pane="bottomRight" activeCell="M98" sqref="M98"/>
    </sheetView>
  </sheetViews>
  <sheetFormatPr defaultColWidth="9.109375" defaultRowHeight="15.6"/>
  <cols>
    <col min="1" max="1" width="28.5546875" style="83" customWidth="1"/>
    <col min="2" max="2" width="4.33203125" style="73" customWidth="1"/>
    <col min="3" max="3" width="3.44140625" style="73" customWidth="1"/>
    <col min="4" max="4" width="3.5546875" style="73" customWidth="1"/>
    <col min="5" max="13" width="11" style="73" customWidth="1"/>
    <col min="14" max="14" width="16" style="73" customWidth="1"/>
    <col min="15" max="15" width="9.109375" style="72"/>
    <col min="16" max="16" width="9" style="73" customWidth="1"/>
    <col min="17" max="16384" width="9.109375" style="73"/>
  </cols>
  <sheetData>
    <row r="1" spans="1:16">
      <c r="A1" s="227" t="s">
        <v>416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108" t="str">
        <f>INDEX(учреждения!A15:A57,MATCH(ТИТУЛ!CO18,учреждения!C15:C57,0))</f>
        <v>спорт</v>
      </c>
      <c r="O1" s="109"/>
      <c r="P1" s="110" t="s">
        <v>485</v>
      </c>
    </row>
    <row r="2" spans="1:16" ht="15.75" customHeight="1">
      <c r="A2" s="229" t="s">
        <v>0</v>
      </c>
      <c r="B2" s="237" t="s">
        <v>211</v>
      </c>
      <c r="C2" s="228"/>
      <c r="D2" s="228"/>
      <c r="E2" s="243" t="s">
        <v>460</v>
      </c>
      <c r="F2" s="244"/>
      <c r="G2" s="244"/>
      <c r="H2" s="244"/>
      <c r="I2" s="244"/>
      <c r="J2" s="244"/>
      <c r="K2" s="244"/>
      <c r="L2" s="244"/>
      <c r="M2" s="245"/>
      <c r="N2" s="108" t="str">
        <f>IF(AND(G6+G20+K20=G62+K62,H6+H20+L20=H62+L62,I6+I20+M20=I62+M62,J6+J20=J62),"","НЕ ВЕРНО")</f>
        <v/>
      </c>
      <c r="O2" s="109"/>
      <c r="P2" s="111" t="s">
        <v>483</v>
      </c>
    </row>
    <row r="3" spans="1:16" ht="12.75" customHeight="1">
      <c r="A3" s="229"/>
      <c r="B3" s="238" t="s">
        <v>293</v>
      </c>
      <c r="C3" s="238" t="s">
        <v>469</v>
      </c>
      <c r="D3" s="238" t="s">
        <v>40</v>
      </c>
      <c r="E3" s="243" t="s">
        <v>537</v>
      </c>
      <c r="F3" s="244"/>
      <c r="G3" s="245"/>
      <c r="H3" s="249" t="s">
        <v>536</v>
      </c>
      <c r="I3" s="244"/>
      <c r="J3" s="245"/>
      <c r="K3" s="248" t="s">
        <v>181</v>
      </c>
      <c r="L3" s="157"/>
      <c r="M3" s="158"/>
      <c r="N3" s="108" t="str">
        <f>IF(AND(G20+H20+I20+J20=0,G62+H62+I62+J62=0,OR(G20&lt;&gt;0,H20&lt;&gt;0,I20&lt;&gt;0,J20&lt;&gt;0)),"",IF(AND(G20&gt;0,G62&gt;0,G20+G18=G62),"","НЕ ЗАПОЛНЕНО"))</f>
        <v/>
      </c>
      <c r="O3" s="109" t="s">
        <v>487</v>
      </c>
      <c r="P3" s="110" t="s">
        <v>486</v>
      </c>
    </row>
    <row r="4" spans="1:16" ht="24.75" customHeight="1">
      <c r="A4" s="229"/>
      <c r="B4" s="228"/>
      <c r="C4" s="228"/>
      <c r="D4" s="228"/>
      <c r="E4" s="229" t="str">
        <f>CONCATENATE("на ",ТИТУЛ!$CK$7,ТИТУЛ!$CN$7," г. текущий финансовый год")</f>
        <v>на 2020 г. текущий финансовый год</v>
      </c>
      <c r="F4" s="242" t="str">
        <f>CONCATENATE("на ",ТИТУЛ!$CK$7,ТИТУЛ!$CN$7+1," г. первый год планового периода")</f>
        <v>на 2021 г. первый год планового периода</v>
      </c>
      <c r="G4" s="246" t="str">
        <f>CONCATENATE("на ",ТИТУЛ!$CK$7,ТИТУЛ!$CN$7+2," г.   второй год планового периода")</f>
        <v>на 2022 г.   второй год планового периода</v>
      </c>
      <c r="H4" s="229" t="str">
        <f>CONCATENATE("на ",ТИТУЛ!$CK$7,ТИТУЛ!$CN$7," г. текущий финансовый год")</f>
        <v>на 2020 г. текущий финансовый год</v>
      </c>
      <c r="I4" s="229" t="str">
        <f>CONCATENATE("на ",ТИТУЛ!$CK$7,ТИТУЛ!$CN$7+1," г. первый год планового периода")</f>
        <v>на 2021 г. первый год планового периода</v>
      </c>
      <c r="J4" s="229" t="str">
        <f>CONCATENATE("на ",ТИТУЛ!$CK$7,ТИТУЛ!$CN$7+2," г.   второй год планового периода")</f>
        <v>на 2022 г.   второй год планового периода</v>
      </c>
      <c r="K4" s="229" t="str">
        <f>CONCATENATE("на ",ТИТУЛ!$CK$7,ТИТУЛ!$CN$7," г. текущий финансовый год")</f>
        <v>на 2020 г. текущий финансовый год</v>
      </c>
      <c r="L4" s="229" t="str">
        <f>CONCATENATE("на ",ТИТУЛ!$CK$7,ТИТУЛ!$CN$7+1," г. первый год планового периода")</f>
        <v>на 2021 г. первый год планового периода</v>
      </c>
      <c r="M4" s="237" t="str">
        <f>CONCATENATE("на ",ТИТУЛ!$CK$7,ТИТУЛ!$CN$7+2," г.   второй год планового периода")</f>
        <v>на 2022 г.   второй год планового периода</v>
      </c>
      <c r="N4" s="108">
        <f>КБК!A4</f>
        <v>4</v>
      </c>
      <c r="O4" s="109">
        <f>КБК!A892</f>
        <v>892</v>
      </c>
      <c r="P4" s="111" t="s">
        <v>484</v>
      </c>
    </row>
    <row r="5" spans="1:16" ht="29.25" customHeight="1" thickBot="1">
      <c r="A5" s="229"/>
      <c r="B5" s="228"/>
      <c r="C5" s="228"/>
      <c r="D5" s="228"/>
      <c r="E5" s="242"/>
      <c r="F5" s="247"/>
      <c r="G5" s="247"/>
      <c r="H5" s="228"/>
      <c r="I5" s="228"/>
      <c r="J5" s="228"/>
      <c r="K5" s="228"/>
      <c r="L5" s="228"/>
      <c r="M5" s="228"/>
      <c r="N5" s="109">
        <f>КБК!A891</f>
        <v>891</v>
      </c>
      <c r="O5" s="109">
        <f>КБК!A894</f>
        <v>894</v>
      </c>
      <c r="P5" s="108"/>
    </row>
    <row r="6" spans="1:16" ht="12" customHeight="1">
      <c r="A6" s="99" t="s">
        <v>464</v>
      </c>
      <c r="B6" s="36" t="s">
        <v>321</v>
      </c>
      <c r="C6" s="26">
        <v>510</v>
      </c>
      <c r="D6" s="113">
        <v>510</v>
      </c>
      <c r="E6" s="118">
        <f t="shared" ref="E6:F6" si="0">SUM(E7:E17)</f>
        <v>30149.08</v>
      </c>
      <c r="F6" s="119">
        <f t="shared" si="0"/>
        <v>0</v>
      </c>
      <c r="G6" s="120">
        <f>SUM(G7:G17)</f>
        <v>0</v>
      </c>
      <c r="H6" s="116">
        <f t="shared" ref="H6:M6" si="1">SUM(H7:H17)</f>
        <v>30149.08</v>
      </c>
      <c r="I6" s="27">
        <f t="shared" si="1"/>
        <v>0</v>
      </c>
      <c r="J6" s="27">
        <f t="shared" si="1"/>
        <v>0</v>
      </c>
      <c r="K6" s="27">
        <f t="shared" si="1"/>
        <v>0</v>
      </c>
      <c r="L6" s="27">
        <f t="shared" si="1"/>
        <v>0</v>
      </c>
      <c r="M6" s="27">
        <f t="shared" si="1"/>
        <v>0</v>
      </c>
      <c r="N6" s="109">
        <f>ROW()</f>
        <v>6</v>
      </c>
      <c r="O6" s="109"/>
      <c r="P6" s="108"/>
    </row>
    <row r="7" spans="1:16" ht="12" customHeight="1">
      <c r="A7" s="28" t="str">
        <f t="array" ref="A7:A17">IFERROR(INDEX(КБК!E4:E894,SMALL(IF((($D$6=КБК!F4:F894)*($C$6=КБК!G4:G894)*(NOT(ISERR(SEARCH($N$1,КБК!D4:D894))))),ROW(КБК!E4:E894)-3,""),ROW()-$N$6)),"")</f>
        <v>аренда 0000000121.510.0</v>
      </c>
      <c r="B7" s="36" t="str">
        <f t="array" ref="B7:B17">IFERROR(INDEX(КБК!H4:H894,SMALL(IF((($D$6=КБК!F4:F894)*($C$6=КБК!G4:G894)*(NOT(ISERR(SEARCH($N$1,КБК!D4:D894))))),ROW(КБК!E4:E894)-3,""),ROW()-$N$6)),"")</f>
        <v>1102</v>
      </c>
      <c r="C7" s="26">
        <v>510</v>
      </c>
      <c r="D7" s="113">
        <v>510</v>
      </c>
      <c r="E7" s="121">
        <f>H7+K7</f>
        <v>76.83</v>
      </c>
      <c r="F7" s="27">
        <f t="shared" ref="F7:G17" si="2">I7+L7</f>
        <v>0</v>
      </c>
      <c r="G7" s="122">
        <f t="shared" si="2"/>
        <v>0</v>
      </c>
      <c r="H7" s="117">
        <v>76.83</v>
      </c>
      <c r="I7" s="34"/>
      <c r="J7" s="34"/>
      <c r="K7" s="34"/>
      <c r="L7" s="34"/>
      <c r="M7" s="34"/>
      <c r="N7" s="109"/>
      <c r="O7" s="109"/>
      <c r="P7" s="108"/>
    </row>
    <row r="8" spans="1:16" ht="12" customHeight="1">
      <c r="A8" s="28" t="str">
        <v>доходы 0000000131.510.0</v>
      </c>
      <c r="B8" s="36" t="str">
        <v>1102</v>
      </c>
      <c r="C8" s="26">
        <v>510</v>
      </c>
      <c r="D8" s="113">
        <v>510</v>
      </c>
      <c r="E8" s="121">
        <f t="shared" ref="E8:E17" si="3">H8+K8</f>
        <v>180.32</v>
      </c>
      <c r="F8" s="27">
        <f t="shared" si="2"/>
        <v>0</v>
      </c>
      <c r="G8" s="122">
        <f t="shared" si="2"/>
        <v>0</v>
      </c>
      <c r="H8" s="117">
        <v>180.32</v>
      </c>
      <c r="I8" s="34"/>
      <c r="J8" s="34"/>
      <c r="K8" s="34"/>
      <c r="L8" s="34"/>
      <c r="M8" s="34"/>
      <c r="N8" s="109"/>
      <c r="O8" s="109"/>
      <c r="P8" s="108"/>
    </row>
    <row r="9" spans="1:16" ht="12" customHeight="1">
      <c r="A9" s="28" t="str">
        <v>временно 0000000003.510.0</v>
      </c>
      <c r="B9" s="36" t="str">
        <v>1102</v>
      </c>
      <c r="C9" s="26">
        <v>510</v>
      </c>
      <c r="D9" s="113">
        <v>510</v>
      </c>
      <c r="E9" s="121">
        <f t="shared" si="3"/>
        <v>0</v>
      </c>
      <c r="F9" s="27">
        <f t="shared" si="2"/>
        <v>0</v>
      </c>
      <c r="G9" s="122">
        <f t="shared" si="2"/>
        <v>0</v>
      </c>
      <c r="H9" s="117"/>
      <c r="I9" s="34"/>
      <c r="J9" s="34"/>
      <c r="K9" s="34"/>
      <c r="L9" s="34"/>
      <c r="M9" s="34"/>
      <c r="N9" s="109"/>
      <c r="O9" s="109"/>
      <c r="P9" s="108"/>
    </row>
    <row r="10" spans="1:16" ht="12" customHeight="1">
      <c r="A10" s="28" t="str">
        <v>спонсор 0000000155.510.0</v>
      </c>
      <c r="B10" s="36" t="str">
        <v>1102</v>
      </c>
      <c r="C10" s="26">
        <v>510</v>
      </c>
      <c r="D10" s="113">
        <v>510</v>
      </c>
      <c r="E10" s="121">
        <f t="shared" si="3"/>
        <v>0</v>
      </c>
      <c r="F10" s="27">
        <f t="shared" si="2"/>
        <v>0</v>
      </c>
      <c r="G10" s="122">
        <f t="shared" si="2"/>
        <v>0</v>
      </c>
      <c r="H10" s="117"/>
      <c r="I10" s="34"/>
      <c r="J10" s="34"/>
      <c r="K10" s="34"/>
      <c r="L10" s="34"/>
      <c r="M10" s="34"/>
      <c r="N10" s="109"/>
      <c r="O10" s="109"/>
      <c r="P10" s="108"/>
    </row>
    <row r="11" spans="1:16" ht="12" customHeight="1">
      <c r="A11" s="28" t="str">
        <v>спорт 1130387590.510.0</v>
      </c>
      <c r="B11" s="36" t="str">
        <v>1102</v>
      </c>
      <c r="C11" s="26">
        <v>510</v>
      </c>
      <c r="D11" s="113">
        <v>510</v>
      </c>
      <c r="E11" s="121">
        <f t="shared" si="3"/>
        <v>29891.93</v>
      </c>
      <c r="F11" s="27">
        <f t="shared" si="2"/>
        <v>0</v>
      </c>
      <c r="G11" s="122">
        <f t="shared" si="2"/>
        <v>0</v>
      </c>
      <c r="H11" s="117">
        <v>29891.93</v>
      </c>
      <c r="I11" s="34"/>
      <c r="J11" s="34"/>
      <c r="K11" s="34"/>
      <c r="L11" s="34"/>
      <c r="M11" s="34"/>
      <c r="N11" s="109"/>
      <c r="O11" s="109"/>
      <c r="P11" s="108"/>
    </row>
    <row r="12" spans="1:16" ht="12" customHeight="1">
      <c r="A12" s="28" t="str">
        <v>спорт з/п 11303S2090.510.0</v>
      </c>
      <c r="B12" s="36" t="str">
        <v>1102</v>
      </c>
      <c r="C12" s="26">
        <v>510</v>
      </c>
      <c r="D12" s="113">
        <v>510</v>
      </c>
      <c r="E12" s="121">
        <f t="shared" si="3"/>
        <v>0</v>
      </c>
      <c r="F12" s="27">
        <f t="shared" si="2"/>
        <v>0</v>
      </c>
      <c r="G12" s="122">
        <f t="shared" si="2"/>
        <v>0</v>
      </c>
      <c r="H12" s="117"/>
      <c r="I12" s="34"/>
      <c r="J12" s="34"/>
      <c r="K12" s="34"/>
      <c r="L12" s="34"/>
      <c r="M12" s="34"/>
      <c r="N12" s="109"/>
      <c r="O12" s="109"/>
      <c r="P12" s="108"/>
    </row>
    <row r="13" spans="1:16" ht="12" customHeight="1">
      <c r="A13" s="28" t="str">
        <v/>
      </c>
      <c r="B13" s="36" t="str">
        <v/>
      </c>
      <c r="C13" s="26">
        <v>510</v>
      </c>
      <c r="D13" s="113">
        <v>510</v>
      </c>
      <c r="E13" s="121">
        <f t="shared" si="3"/>
        <v>0</v>
      </c>
      <c r="F13" s="27">
        <f t="shared" si="2"/>
        <v>0</v>
      </c>
      <c r="G13" s="122">
        <f t="shared" si="2"/>
        <v>0</v>
      </c>
      <c r="H13" s="117"/>
      <c r="I13" s="34"/>
      <c r="J13" s="34"/>
      <c r="K13" s="34"/>
      <c r="L13" s="34"/>
      <c r="M13" s="34"/>
      <c r="N13" s="109"/>
      <c r="O13" s="109"/>
      <c r="P13" s="108"/>
    </row>
    <row r="14" spans="1:16" ht="12" customHeight="1">
      <c r="A14" s="28" t="str">
        <v/>
      </c>
      <c r="B14" s="36" t="str">
        <v/>
      </c>
      <c r="C14" s="26">
        <v>510</v>
      </c>
      <c r="D14" s="113">
        <v>510</v>
      </c>
      <c r="E14" s="121">
        <f t="shared" si="3"/>
        <v>0</v>
      </c>
      <c r="F14" s="27">
        <f t="shared" si="2"/>
        <v>0</v>
      </c>
      <c r="G14" s="122">
        <f t="shared" si="2"/>
        <v>0</v>
      </c>
      <c r="H14" s="117"/>
      <c r="I14" s="34"/>
      <c r="J14" s="34"/>
      <c r="K14" s="34"/>
      <c r="L14" s="34"/>
      <c r="M14" s="34"/>
      <c r="N14" s="109"/>
      <c r="O14" s="109"/>
      <c r="P14" s="108"/>
    </row>
    <row r="15" spans="1:16" ht="12" customHeight="1">
      <c r="A15" s="28" t="str">
        <v/>
      </c>
      <c r="B15" s="36" t="str">
        <v/>
      </c>
      <c r="C15" s="26">
        <v>510</v>
      </c>
      <c r="D15" s="113">
        <v>510</v>
      </c>
      <c r="E15" s="121">
        <f t="shared" si="3"/>
        <v>0</v>
      </c>
      <c r="F15" s="27">
        <f t="shared" si="2"/>
        <v>0</v>
      </c>
      <c r="G15" s="122">
        <f t="shared" si="2"/>
        <v>0</v>
      </c>
      <c r="H15" s="117"/>
      <c r="I15" s="34"/>
      <c r="J15" s="34"/>
      <c r="K15" s="34"/>
      <c r="L15" s="34"/>
      <c r="M15" s="34"/>
      <c r="N15" s="109"/>
      <c r="O15" s="109"/>
      <c r="P15" s="108"/>
    </row>
    <row r="16" spans="1:16" ht="12" customHeight="1">
      <c r="A16" s="28" t="str">
        <v/>
      </c>
      <c r="B16" s="36" t="str">
        <v/>
      </c>
      <c r="C16" s="26">
        <v>510</v>
      </c>
      <c r="D16" s="113">
        <v>510</v>
      </c>
      <c r="E16" s="121">
        <f t="shared" si="3"/>
        <v>0</v>
      </c>
      <c r="F16" s="27">
        <f t="shared" si="2"/>
        <v>0</v>
      </c>
      <c r="G16" s="122">
        <f t="shared" si="2"/>
        <v>0</v>
      </c>
      <c r="H16" s="117"/>
      <c r="I16" s="34"/>
      <c r="J16" s="34"/>
      <c r="K16" s="34"/>
      <c r="L16" s="34"/>
      <c r="M16" s="34"/>
      <c r="N16" s="109"/>
      <c r="O16" s="109"/>
      <c r="P16" s="108"/>
    </row>
    <row r="17" spans="1:16" ht="12" customHeight="1">
      <c r="A17" s="28" t="str">
        <v/>
      </c>
      <c r="B17" s="36" t="str">
        <v/>
      </c>
      <c r="C17" s="26">
        <v>510</v>
      </c>
      <c r="D17" s="113">
        <v>510</v>
      </c>
      <c r="E17" s="121">
        <f t="shared" si="3"/>
        <v>0</v>
      </c>
      <c r="F17" s="27">
        <f t="shared" si="2"/>
        <v>0</v>
      </c>
      <c r="G17" s="122">
        <f t="shared" si="2"/>
        <v>0</v>
      </c>
      <c r="H17" s="117"/>
      <c r="I17" s="34"/>
      <c r="J17" s="34"/>
      <c r="K17" s="34"/>
      <c r="L17" s="34"/>
      <c r="M17" s="34"/>
      <c r="N17" s="109"/>
      <c r="O17" s="109"/>
      <c r="P17" s="108"/>
    </row>
    <row r="18" spans="1:16" ht="12" customHeight="1">
      <c r="A18" s="99" t="s">
        <v>465</v>
      </c>
      <c r="B18" s="36" t="s">
        <v>321</v>
      </c>
      <c r="C18" s="26">
        <v>610</v>
      </c>
      <c r="D18" s="113">
        <v>610</v>
      </c>
      <c r="E18" s="121">
        <f t="shared" ref="E18:F18" si="4">E6+E20-E62+E299-E306</f>
        <v>0</v>
      </c>
      <c r="F18" s="27">
        <f t="shared" si="4"/>
        <v>0</v>
      </c>
      <c r="G18" s="122">
        <f>G6+G20-G62+G299-G306</f>
        <v>0</v>
      </c>
      <c r="H18" s="116">
        <f t="shared" ref="H18:M18" si="5">H6+H20-H62+H299-H306</f>
        <v>0</v>
      </c>
      <c r="I18" s="27">
        <f t="shared" si="5"/>
        <v>0</v>
      </c>
      <c r="J18" s="27">
        <f t="shared" si="5"/>
        <v>0</v>
      </c>
      <c r="K18" s="27">
        <f t="shared" si="5"/>
        <v>0</v>
      </c>
      <c r="L18" s="27">
        <f t="shared" si="5"/>
        <v>0</v>
      </c>
      <c r="M18" s="27">
        <f t="shared" si="5"/>
        <v>0</v>
      </c>
      <c r="N18" s="109">
        <f>ROW()</f>
        <v>18</v>
      </c>
      <c r="O18" s="109"/>
      <c r="P18" s="108"/>
    </row>
    <row r="19" spans="1:16" ht="12" customHeight="1">
      <c r="A19" s="28" t="str">
        <f t="array" ref="A19">IFERROR(INDEX(КБК!E4:E894,SMALL(IF((($D$18=КБК!F4:F894)*($C$18=КБК!G4:G894)*(NOT(ISERR(SEARCH($N$1,КБК!D4:D894))))),ROW(КБК!E4:E894)-3,""),ROW()-$N$18)),"")</f>
        <v>временно 0000000003.610.0</v>
      </c>
      <c r="B19" s="36" t="str">
        <f t="array" ref="B19">IFERROR(INDEX(КБК!H4:H894,SMALL(IF((($D$19=КБК!F4:F894)*($C$19=КБК!G4:G894)*(NOT(ISERR(SEARCH($N$1,КБК!D4:D894))))),ROW(КБК!E4:E894)-3,""),ROW()-$N$18)),"")</f>
        <v>1102</v>
      </c>
      <c r="C19" s="26">
        <v>610</v>
      </c>
      <c r="D19" s="113">
        <v>610</v>
      </c>
      <c r="E19" s="121">
        <f>H19+K19</f>
        <v>0</v>
      </c>
      <c r="F19" s="27">
        <f t="shared" ref="F19:G19" si="6">I19+L19</f>
        <v>0</v>
      </c>
      <c r="G19" s="122">
        <f t="shared" si="6"/>
        <v>0</v>
      </c>
      <c r="H19" s="117"/>
      <c r="I19" s="34"/>
      <c r="J19" s="34"/>
      <c r="K19" s="34"/>
      <c r="L19" s="34"/>
      <c r="M19" s="34"/>
      <c r="N19" s="109"/>
      <c r="O19" s="109"/>
      <c r="P19" s="108"/>
    </row>
    <row r="20" spans="1:16" ht="12" customHeight="1">
      <c r="A20" s="99" t="s">
        <v>461</v>
      </c>
      <c r="B20" s="36" t="s">
        <v>321</v>
      </c>
      <c r="C20" s="26">
        <v>100</v>
      </c>
      <c r="D20" s="113">
        <v>100</v>
      </c>
      <c r="E20" s="141">
        <f>E21+E25+E41+E44+E58+E60+E38+E36</f>
        <v>62204380</v>
      </c>
      <c r="F20" s="27">
        <f t="shared" ref="F20:M20" si="7">F21+F25+F41+F44+F58+F60+F38+F36</f>
        <v>64101690</v>
      </c>
      <c r="G20" s="116">
        <f t="shared" si="7"/>
        <v>66397540</v>
      </c>
      <c r="H20" s="141">
        <f t="shared" si="7"/>
        <v>51814380</v>
      </c>
      <c r="I20" s="27">
        <f t="shared" si="7"/>
        <v>55956090</v>
      </c>
      <c r="J20" s="27">
        <f t="shared" si="7"/>
        <v>58593540</v>
      </c>
      <c r="K20" s="27">
        <f t="shared" si="7"/>
        <v>10390000</v>
      </c>
      <c r="L20" s="27">
        <f t="shared" si="7"/>
        <v>8145600</v>
      </c>
      <c r="M20" s="116">
        <f t="shared" si="7"/>
        <v>7804000</v>
      </c>
      <c r="N20" s="109"/>
      <c r="O20" s="109"/>
      <c r="P20" s="108"/>
    </row>
    <row r="21" spans="1:16" ht="12" customHeight="1">
      <c r="A21" s="100" t="s">
        <v>514</v>
      </c>
      <c r="B21" s="36" t="s">
        <v>321</v>
      </c>
      <c r="C21" s="26">
        <v>120</v>
      </c>
      <c r="D21" s="113">
        <v>121</v>
      </c>
      <c r="E21" s="121">
        <f t="shared" ref="E21:F21" si="8">SUM(E22:E24)</f>
        <v>137000</v>
      </c>
      <c r="F21" s="27">
        <f t="shared" si="8"/>
        <v>137000</v>
      </c>
      <c r="G21" s="122">
        <f>SUM(G22:G24)</f>
        <v>137000</v>
      </c>
      <c r="H21" s="116">
        <f t="shared" ref="H21:M21" si="9">SUM(H22:H24)</f>
        <v>137000</v>
      </c>
      <c r="I21" s="27">
        <f t="shared" si="9"/>
        <v>137000</v>
      </c>
      <c r="J21" s="27">
        <f t="shared" si="9"/>
        <v>137000</v>
      </c>
      <c r="K21" s="27">
        <f t="shared" si="9"/>
        <v>0</v>
      </c>
      <c r="L21" s="27">
        <f t="shared" si="9"/>
        <v>0</v>
      </c>
      <c r="M21" s="27">
        <f t="shared" si="9"/>
        <v>0</v>
      </c>
      <c r="N21" s="109">
        <f>ROW()</f>
        <v>21</v>
      </c>
      <c r="O21" s="109"/>
      <c r="P21" s="108"/>
    </row>
    <row r="22" spans="1:16" ht="12" customHeight="1">
      <c r="A22" s="28" t="str">
        <f t="array" ref="A22:A24">IFERROR(INDEX(КБК!E4:E891,SMALL(IF((($D$21=КБК!F4:F891)*($C$21=КБК!G4:G891)*(NOT(ISERR(SEARCH($N$1,КБК!D4:D891))))),ROW(КБК!E4:E891)-3,""),ROW()-$N$21)),"")</f>
        <v>аренда 0000000121.120.0</v>
      </c>
      <c r="B22" s="36" t="str">
        <f t="array" ref="B22:B24">IFERROR(INDEX(КБК!H4:H891,SMALL(IF((($D$22=КБК!F4:F891)*($C$22=КБК!G4:G891)*(NOT(ISERR(SEARCH($N$1,КБК!D4:D891))))),ROW(КБК!E4:E891)-3,""),ROW()-$N$21)),"")</f>
        <v>1102</v>
      </c>
      <c r="C22" s="26">
        <v>120</v>
      </c>
      <c r="D22" s="113">
        <v>121</v>
      </c>
      <c r="E22" s="121">
        <f>H22+K22</f>
        <v>137000</v>
      </c>
      <c r="F22" s="27">
        <f t="shared" ref="F22:G24" si="10">I22+L22</f>
        <v>137000</v>
      </c>
      <c r="G22" s="122">
        <f t="shared" si="10"/>
        <v>137000</v>
      </c>
      <c r="H22" s="117">
        <v>137000</v>
      </c>
      <c r="I22" s="34">
        <v>137000</v>
      </c>
      <c r="J22" s="34">
        <v>137000</v>
      </c>
      <c r="K22" s="34"/>
      <c r="L22" s="34"/>
      <c r="M22" s="34"/>
      <c r="N22" s="109"/>
      <c r="O22" s="109"/>
      <c r="P22" s="108"/>
    </row>
    <row r="23" spans="1:16" ht="12" customHeight="1">
      <c r="A23" s="28" t="str">
        <v/>
      </c>
      <c r="B23" s="36" t="str">
        <v/>
      </c>
      <c r="C23" s="26">
        <v>120</v>
      </c>
      <c r="D23" s="113">
        <v>121</v>
      </c>
      <c r="E23" s="121">
        <f t="shared" ref="E23:E24" si="11">H23+K23</f>
        <v>0</v>
      </c>
      <c r="F23" s="27">
        <f t="shared" si="10"/>
        <v>0</v>
      </c>
      <c r="G23" s="122">
        <f t="shared" si="10"/>
        <v>0</v>
      </c>
      <c r="H23" s="117"/>
      <c r="I23" s="34"/>
      <c r="J23" s="34"/>
      <c r="K23" s="34"/>
      <c r="L23" s="34"/>
      <c r="M23" s="34"/>
      <c r="N23" s="109"/>
      <c r="O23" s="109"/>
      <c r="P23" s="108"/>
    </row>
    <row r="24" spans="1:16" ht="12" customHeight="1">
      <c r="A24" s="28" t="str">
        <v/>
      </c>
      <c r="B24" s="36" t="str">
        <v/>
      </c>
      <c r="C24" s="26">
        <v>120</v>
      </c>
      <c r="D24" s="113">
        <v>121</v>
      </c>
      <c r="E24" s="121">
        <f t="shared" si="11"/>
        <v>0</v>
      </c>
      <c r="F24" s="27">
        <f t="shared" si="10"/>
        <v>0</v>
      </c>
      <c r="G24" s="122">
        <f t="shared" si="10"/>
        <v>0</v>
      </c>
      <c r="H24" s="117"/>
      <c r="I24" s="34"/>
      <c r="J24" s="34"/>
      <c r="K24" s="34"/>
      <c r="L24" s="34"/>
      <c r="M24" s="34"/>
      <c r="N24" s="109"/>
      <c r="O24" s="109"/>
      <c r="P24" s="108"/>
    </row>
    <row r="25" spans="1:16" ht="12" customHeight="1">
      <c r="A25" s="100" t="s">
        <v>515</v>
      </c>
      <c r="B25" s="36" t="s">
        <v>321</v>
      </c>
      <c r="C25" s="26">
        <v>130</v>
      </c>
      <c r="D25" s="113">
        <v>131</v>
      </c>
      <c r="E25" s="121">
        <f t="shared" ref="E25:F25" si="12">SUM(E26:E35)</f>
        <v>62017380</v>
      </c>
      <c r="F25" s="27">
        <f t="shared" si="12"/>
        <v>63914690</v>
      </c>
      <c r="G25" s="122">
        <f>SUM(G26:G35)</f>
        <v>66210540</v>
      </c>
      <c r="H25" s="116">
        <f t="shared" ref="H25:M25" si="13">SUM(H26:H35)</f>
        <v>51627380</v>
      </c>
      <c r="I25" s="27">
        <f t="shared" si="13"/>
        <v>55769090</v>
      </c>
      <c r="J25" s="27">
        <f t="shared" si="13"/>
        <v>58406540</v>
      </c>
      <c r="K25" s="27">
        <f t="shared" si="13"/>
        <v>10390000</v>
      </c>
      <c r="L25" s="27">
        <f t="shared" si="13"/>
        <v>8145600</v>
      </c>
      <c r="M25" s="27">
        <f t="shared" si="13"/>
        <v>7804000</v>
      </c>
      <c r="N25" s="109">
        <f>ROW()</f>
        <v>25</v>
      </c>
      <c r="O25" s="109"/>
      <c r="P25" s="108"/>
    </row>
    <row r="26" spans="1:16" ht="12" customHeight="1">
      <c r="A26" s="28" t="str">
        <f t="array" ref="A26:A35">IFERROR(INDEX(КБК!E4:E891,SMALL(IF((($D$25=КБК!F4:F891)*($C$25=КБК!G4:G891)*(NOT(ISERR(SEARCH($N$1,КБК!D4:D891))))),ROW(КБК!E4:E891)-3,""),ROW()-$N$25)),"")</f>
        <v>доходы 0000000131.130.0</v>
      </c>
      <c r="B26" s="36" t="str">
        <f t="array" ref="B26:B34">IFERROR(INDEX(КБК!H4:H891,SMALL(IF((($D$25=КБК!F4:F891)*($C$25=КБК!G4:G891)*(NOT(ISERR(SEARCH($N$1,КБК!D4:D891))))),ROW(КБК!E4:E891)-3,""),ROW()-$N$25)),"")</f>
        <v>1102</v>
      </c>
      <c r="C26" s="26">
        <v>130</v>
      </c>
      <c r="D26" s="113">
        <v>131</v>
      </c>
      <c r="E26" s="121">
        <f>H26+K26</f>
        <v>3650000</v>
      </c>
      <c r="F26" s="27">
        <f t="shared" ref="F26:G35" si="14">I26+L26</f>
        <v>3650000</v>
      </c>
      <c r="G26" s="122">
        <f t="shared" si="14"/>
        <v>3650000</v>
      </c>
      <c r="H26" s="117">
        <v>3650000</v>
      </c>
      <c r="I26" s="34">
        <v>3650000</v>
      </c>
      <c r="J26" s="34">
        <v>3650000</v>
      </c>
      <c r="K26" s="34"/>
      <c r="L26" s="34"/>
      <c r="M26" s="34"/>
      <c r="N26" s="109"/>
      <c r="O26" s="109"/>
      <c r="P26" s="108"/>
    </row>
    <row r="27" spans="1:16" s="74" customFormat="1" ht="12" customHeight="1">
      <c r="A27" s="28" t="str">
        <v>учащийся 0120823590.130.0</v>
      </c>
      <c r="B27" s="36" t="str">
        <v>0703</v>
      </c>
      <c r="C27" s="106">
        <v>130</v>
      </c>
      <c r="D27" s="114">
        <v>131</v>
      </c>
      <c r="E27" s="121">
        <f t="shared" ref="E27:E35" si="15">H27+K27</f>
        <v>0</v>
      </c>
      <c r="F27" s="27">
        <f t="shared" si="14"/>
        <v>0</v>
      </c>
      <c r="G27" s="122">
        <f t="shared" si="14"/>
        <v>0</v>
      </c>
      <c r="H27" s="117"/>
      <c r="I27" s="34"/>
      <c r="J27" s="34"/>
      <c r="K27" s="34"/>
      <c r="L27" s="34"/>
      <c r="M27" s="34"/>
      <c r="N27" s="109"/>
      <c r="O27" s="109"/>
      <c r="P27" s="112"/>
    </row>
    <row r="28" spans="1:16" s="74" customFormat="1" ht="12" customHeight="1">
      <c r="A28" s="28" t="str">
        <v>спорт 1130387590.130.0</v>
      </c>
      <c r="B28" s="36" t="str">
        <v>0703</v>
      </c>
      <c r="C28" s="106">
        <v>130</v>
      </c>
      <c r="D28" s="114">
        <v>131</v>
      </c>
      <c r="E28" s="121">
        <f t="shared" si="15"/>
        <v>7424550</v>
      </c>
      <c r="F28" s="27">
        <f t="shared" si="14"/>
        <v>7721460</v>
      </c>
      <c r="G28" s="122">
        <f t="shared" si="14"/>
        <v>8030340</v>
      </c>
      <c r="H28" s="117">
        <v>7424550</v>
      </c>
      <c r="I28" s="34">
        <v>7721460</v>
      </c>
      <c r="J28" s="34">
        <v>8030340</v>
      </c>
      <c r="K28" s="34"/>
      <c r="L28" s="34"/>
      <c r="M28" s="34"/>
      <c r="N28" s="109"/>
      <c r="O28" s="109"/>
      <c r="P28" s="112"/>
    </row>
    <row r="29" spans="1:16" s="74" customFormat="1" ht="12" customHeight="1">
      <c r="A29" s="28" t="str">
        <v>спорт 1130387590.130.0</v>
      </c>
      <c r="B29" s="36" t="str">
        <v>1102</v>
      </c>
      <c r="C29" s="106">
        <v>130</v>
      </c>
      <c r="D29" s="114">
        <v>131</v>
      </c>
      <c r="E29" s="121">
        <f t="shared" si="15"/>
        <v>40552830</v>
      </c>
      <c r="F29" s="27">
        <f t="shared" si="14"/>
        <v>44397630</v>
      </c>
      <c r="G29" s="122">
        <f t="shared" si="14"/>
        <v>46726200</v>
      </c>
      <c r="H29" s="117">
        <v>40552830</v>
      </c>
      <c r="I29" s="34">
        <v>44397630</v>
      </c>
      <c r="J29" s="34">
        <v>46726200</v>
      </c>
      <c r="K29" s="34"/>
      <c r="L29" s="34"/>
      <c r="M29" s="34"/>
      <c r="N29" s="109"/>
      <c r="O29" s="109"/>
      <c r="P29" s="112"/>
    </row>
    <row r="30" spans="1:16" s="74" customFormat="1" ht="12" customHeight="1">
      <c r="A30" s="28" t="str">
        <v>спорт з/п 11303S2090.130.0</v>
      </c>
      <c r="B30" s="36" t="str">
        <v>1102</v>
      </c>
      <c r="C30" s="106">
        <v>130</v>
      </c>
      <c r="D30" s="114">
        <v>131</v>
      </c>
      <c r="E30" s="121">
        <f t="shared" si="15"/>
        <v>10390000</v>
      </c>
      <c r="F30" s="27">
        <f t="shared" si="14"/>
        <v>8145600</v>
      </c>
      <c r="G30" s="122">
        <f t="shared" si="14"/>
        <v>7804000</v>
      </c>
      <c r="H30" s="117"/>
      <c r="I30" s="34"/>
      <c r="J30" s="34"/>
      <c r="K30" s="34">
        <v>10390000</v>
      </c>
      <c r="L30" s="34">
        <v>8145600</v>
      </c>
      <c r="M30" s="34">
        <v>7804000</v>
      </c>
      <c r="N30" s="109"/>
      <c r="O30" s="109"/>
      <c r="P30" s="112"/>
    </row>
    <row r="31" spans="1:16" s="74" customFormat="1" ht="12" customHeight="1">
      <c r="A31" s="28" t="str">
        <v>спорт доп.з/п 11303S2230.130.0</v>
      </c>
      <c r="B31" s="36" t="str">
        <v>1102</v>
      </c>
      <c r="C31" s="106">
        <v>130</v>
      </c>
      <c r="D31" s="114">
        <v>131</v>
      </c>
      <c r="E31" s="121">
        <f t="shared" si="15"/>
        <v>0</v>
      </c>
      <c r="F31" s="27">
        <f t="shared" si="14"/>
        <v>0</v>
      </c>
      <c r="G31" s="122">
        <f t="shared" si="14"/>
        <v>0</v>
      </c>
      <c r="H31" s="117"/>
      <c r="I31" s="34"/>
      <c r="J31" s="34"/>
      <c r="K31" s="34"/>
      <c r="L31" s="34"/>
      <c r="M31" s="34"/>
      <c r="N31" s="109"/>
      <c r="O31" s="109"/>
      <c r="P31" s="112"/>
    </row>
    <row r="32" spans="1:16" ht="12" customHeight="1">
      <c r="A32" s="28" t="str">
        <v/>
      </c>
      <c r="B32" s="36" t="str">
        <v/>
      </c>
      <c r="C32" s="106">
        <v>130</v>
      </c>
      <c r="D32" s="113">
        <v>131</v>
      </c>
      <c r="E32" s="121">
        <f t="shared" si="15"/>
        <v>0</v>
      </c>
      <c r="F32" s="27">
        <f t="shared" si="14"/>
        <v>0</v>
      </c>
      <c r="G32" s="122">
        <f t="shared" si="14"/>
        <v>0</v>
      </c>
      <c r="H32" s="117"/>
      <c r="I32" s="34"/>
      <c r="J32" s="34"/>
      <c r="K32" s="34"/>
      <c r="L32" s="34"/>
      <c r="M32" s="34"/>
      <c r="N32" s="109"/>
      <c r="O32" s="109"/>
      <c r="P32" s="108"/>
    </row>
    <row r="33" spans="1:16" ht="12" customHeight="1">
      <c r="A33" s="28" t="str">
        <v/>
      </c>
      <c r="B33" s="36" t="str">
        <v/>
      </c>
      <c r="C33" s="106">
        <v>130</v>
      </c>
      <c r="D33" s="113">
        <v>131</v>
      </c>
      <c r="E33" s="121">
        <f t="shared" si="15"/>
        <v>0</v>
      </c>
      <c r="F33" s="27">
        <f t="shared" si="14"/>
        <v>0</v>
      </c>
      <c r="G33" s="122">
        <f t="shared" si="14"/>
        <v>0</v>
      </c>
      <c r="H33" s="117"/>
      <c r="I33" s="34"/>
      <c r="J33" s="34"/>
      <c r="K33" s="34"/>
      <c r="L33" s="34"/>
      <c r="M33" s="34"/>
      <c r="N33" s="109"/>
      <c r="O33" s="109"/>
      <c r="P33" s="108"/>
    </row>
    <row r="34" spans="1:16" ht="12" customHeight="1">
      <c r="A34" s="28" t="str">
        <v/>
      </c>
      <c r="B34" s="36" t="str">
        <v/>
      </c>
      <c r="C34" s="106">
        <v>130</v>
      </c>
      <c r="D34" s="113">
        <v>131</v>
      </c>
      <c r="E34" s="121">
        <f t="shared" si="15"/>
        <v>0</v>
      </c>
      <c r="F34" s="27">
        <f t="shared" si="14"/>
        <v>0</v>
      </c>
      <c r="G34" s="122">
        <f t="shared" si="14"/>
        <v>0</v>
      </c>
      <c r="H34" s="117"/>
      <c r="I34" s="34"/>
      <c r="J34" s="34"/>
      <c r="K34" s="34"/>
      <c r="L34" s="34"/>
      <c r="M34" s="34"/>
      <c r="N34" s="109"/>
      <c r="O34" s="109"/>
      <c r="P34" s="108"/>
    </row>
    <row r="35" spans="1:16" ht="12" customHeight="1">
      <c r="A35" s="28" t="str">
        <v/>
      </c>
      <c r="B35" s="36"/>
      <c r="C35" s="106">
        <v>130</v>
      </c>
      <c r="D35" s="113">
        <v>131</v>
      </c>
      <c r="E35" s="121">
        <f t="shared" si="15"/>
        <v>0</v>
      </c>
      <c r="F35" s="27">
        <f t="shared" si="14"/>
        <v>0</v>
      </c>
      <c r="G35" s="122">
        <f t="shared" si="14"/>
        <v>0</v>
      </c>
      <c r="H35" s="117"/>
      <c r="I35" s="34"/>
      <c r="J35" s="34"/>
      <c r="K35" s="34"/>
      <c r="L35" s="34"/>
      <c r="M35" s="34"/>
      <c r="N35" s="109"/>
      <c r="O35" s="109"/>
      <c r="P35" s="108"/>
    </row>
    <row r="36" spans="1:16" ht="12" customHeight="1">
      <c r="A36" s="101" t="s">
        <v>516</v>
      </c>
      <c r="B36" s="36" t="s">
        <v>321</v>
      </c>
      <c r="C36" s="106">
        <v>130</v>
      </c>
      <c r="D36" s="113">
        <v>135</v>
      </c>
      <c r="E36" s="121">
        <f t="shared" ref="E36:G36" si="16">SUM(E37)</f>
        <v>50000</v>
      </c>
      <c r="F36" s="27">
        <f t="shared" si="16"/>
        <v>50000</v>
      </c>
      <c r="G36" s="122">
        <f t="shared" si="16"/>
        <v>50000</v>
      </c>
      <c r="H36" s="116">
        <f>SUM(H37)</f>
        <v>50000</v>
      </c>
      <c r="I36" s="27">
        <f t="shared" ref="I36:M36" si="17">SUM(I37)</f>
        <v>50000</v>
      </c>
      <c r="J36" s="27">
        <f t="shared" si="17"/>
        <v>50000</v>
      </c>
      <c r="K36" s="27">
        <f t="shared" si="17"/>
        <v>0</v>
      </c>
      <c r="L36" s="27">
        <f t="shared" si="17"/>
        <v>0</v>
      </c>
      <c r="M36" s="27">
        <f t="shared" si="17"/>
        <v>0</v>
      </c>
      <c r="N36" s="109">
        <f>ROW()</f>
        <v>36</v>
      </c>
      <c r="O36" s="109"/>
      <c r="P36" s="108"/>
    </row>
    <row r="37" spans="1:16" ht="12" customHeight="1">
      <c r="A37" s="28" t="str">
        <f t="array" ref="A37">IFERROR(INDEX(КБК!E4:E891,SMALL(IF((($D$36=КБК!F4:F891)*($C$36=КБК!G4:G891)*(NOT(ISERR(SEARCH($N$1,КБК!D4:D891))))),ROW(КБК!E4:E891)-3,""),ROW()-$N$36)),"")</f>
        <v>компенсация 000000135.130.0</v>
      </c>
      <c r="B37" s="36" t="str">
        <f t="array" ref="B37">IFERROR(INDEX(КБК!H4:H891,SMALL(IF((($D$36=КБК!F4:F891)*($C$36=КБК!G4:G891)*(NOT(ISERR(SEARCH($N$1,КБК!D4:D891))))),ROW(КБК!E4:E891)-3,""),ROW()-$N$36)),"")</f>
        <v>1102</v>
      </c>
      <c r="C37" s="106">
        <v>130</v>
      </c>
      <c r="D37" s="113">
        <v>135</v>
      </c>
      <c r="E37" s="121">
        <f>H37+K37</f>
        <v>50000</v>
      </c>
      <c r="F37" s="27">
        <f t="shared" ref="F37:G37" si="18">I37+L37</f>
        <v>50000</v>
      </c>
      <c r="G37" s="122">
        <f t="shared" si="18"/>
        <v>50000</v>
      </c>
      <c r="H37" s="117">
        <v>50000</v>
      </c>
      <c r="I37" s="34">
        <v>50000</v>
      </c>
      <c r="J37" s="34">
        <v>50000</v>
      </c>
      <c r="K37" s="34"/>
      <c r="L37" s="34"/>
      <c r="M37" s="34"/>
      <c r="N37" s="109"/>
      <c r="O37" s="109"/>
      <c r="P37" s="108"/>
    </row>
    <row r="38" spans="1:16" ht="12" customHeight="1">
      <c r="A38" s="101" t="s">
        <v>462</v>
      </c>
      <c r="B38" s="36"/>
      <c r="C38" s="106">
        <v>140</v>
      </c>
      <c r="D38" s="113">
        <v>143</v>
      </c>
      <c r="E38" s="121">
        <f t="shared" ref="E38:F38" si="19">SUM(E39:E40)</f>
        <v>0</v>
      </c>
      <c r="F38" s="27">
        <f t="shared" si="19"/>
        <v>0</v>
      </c>
      <c r="G38" s="122">
        <f>SUM(G39:G40)</f>
        <v>0</v>
      </c>
      <c r="H38" s="116">
        <f t="shared" ref="H38:M38" si="20">SUM(H39:H40)</f>
        <v>0</v>
      </c>
      <c r="I38" s="27">
        <f t="shared" si="20"/>
        <v>0</v>
      </c>
      <c r="J38" s="27">
        <f t="shared" si="20"/>
        <v>0</v>
      </c>
      <c r="K38" s="27">
        <f t="shared" si="20"/>
        <v>0</v>
      </c>
      <c r="L38" s="27">
        <f t="shared" si="20"/>
        <v>0</v>
      </c>
      <c r="M38" s="27">
        <f t="shared" si="20"/>
        <v>0</v>
      </c>
      <c r="N38" s="109">
        <f>ROW()</f>
        <v>38</v>
      </c>
      <c r="O38" s="109"/>
      <c r="P38" s="108"/>
    </row>
    <row r="39" spans="1:16" ht="12" customHeight="1">
      <c r="A39" s="77" t="str">
        <f t="array" ref="A39:A40">IFERROR(INDEX(КБК!E4:E891,SMALL(IF((($D$38=КБК!F4:F891)*($C$38=КБК!G4:G891)*(NOT(ISERR(SEARCH($N$1,КБК!D4:D891))))),ROW(КБК!E4:E891)-3,""),ROW()-$N$38)),"")</f>
        <v/>
      </c>
      <c r="B39" s="36"/>
      <c r="C39" s="106">
        <v>140</v>
      </c>
      <c r="D39" s="113">
        <v>143</v>
      </c>
      <c r="E39" s="121">
        <f>H39+K39</f>
        <v>0</v>
      </c>
      <c r="F39" s="27">
        <f t="shared" ref="F39:G40" si="21">I39+L39</f>
        <v>0</v>
      </c>
      <c r="G39" s="122">
        <f t="shared" si="21"/>
        <v>0</v>
      </c>
      <c r="H39" s="117"/>
      <c r="I39" s="34"/>
      <c r="J39" s="34"/>
      <c r="K39" s="34"/>
      <c r="L39" s="34"/>
      <c r="M39" s="34"/>
      <c r="N39" s="109"/>
      <c r="O39" s="109"/>
      <c r="P39" s="108"/>
    </row>
    <row r="40" spans="1:16" ht="12" customHeight="1">
      <c r="A40" s="77" t="str">
        <v/>
      </c>
      <c r="B40" s="36"/>
      <c r="C40" s="106">
        <v>140</v>
      </c>
      <c r="D40" s="113">
        <v>143</v>
      </c>
      <c r="E40" s="121">
        <f>H40+K40</f>
        <v>0</v>
      </c>
      <c r="F40" s="27">
        <f t="shared" si="21"/>
        <v>0</v>
      </c>
      <c r="G40" s="122">
        <f t="shared" si="21"/>
        <v>0</v>
      </c>
      <c r="H40" s="117"/>
      <c r="I40" s="34"/>
      <c r="J40" s="34"/>
      <c r="K40" s="34"/>
      <c r="L40" s="34"/>
      <c r="M40" s="34"/>
      <c r="N40" s="109"/>
      <c r="O40" s="109"/>
      <c r="P40" s="108"/>
    </row>
    <row r="41" spans="1:16" ht="12" customHeight="1">
      <c r="A41" s="100" t="s">
        <v>463</v>
      </c>
      <c r="B41" s="36" t="s">
        <v>321</v>
      </c>
      <c r="C41" s="26">
        <v>150</v>
      </c>
      <c r="D41" s="113">
        <v>155</v>
      </c>
      <c r="E41" s="121">
        <f t="shared" ref="E41:F41" si="22">SUM(E42:E43)</f>
        <v>0</v>
      </c>
      <c r="F41" s="27">
        <f t="shared" si="22"/>
        <v>0</v>
      </c>
      <c r="G41" s="122">
        <f>SUM(G42:G43)</f>
        <v>0</v>
      </c>
      <c r="H41" s="116">
        <f t="shared" ref="H41:M41" si="23">SUM(H42:H43)</f>
        <v>0</v>
      </c>
      <c r="I41" s="27">
        <f t="shared" si="23"/>
        <v>0</v>
      </c>
      <c r="J41" s="27">
        <f t="shared" si="23"/>
        <v>0</v>
      </c>
      <c r="K41" s="27">
        <f t="shared" si="23"/>
        <v>0</v>
      </c>
      <c r="L41" s="27">
        <f t="shared" si="23"/>
        <v>0</v>
      </c>
      <c r="M41" s="27">
        <f t="shared" si="23"/>
        <v>0</v>
      </c>
      <c r="N41" s="109">
        <f>ROW()</f>
        <v>41</v>
      </c>
      <c r="O41" s="109"/>
      <c r="P41" s="108"/>
    </row>
    <row r="42" spans="1:16" ht="12" customHeight="1">
      <c r="A42" s="28" t="str">
        <f t="array" ref="A42:A43">IFERROR(INDEX(КБК!E4:E891,SMALL(IF((($D$41=КБК!F4:F891)*($C$41=КБК!G4:G891)*(NOT(ISERR(SEARCH($N$1,КБК!D4:D891))))),ROW(КБК!E4:E891)-3,""),ROW()-$N$41)),"")</f>
        <v>спонсор 0000000155.150.0</v>
      </c>
      <c r="B42" s="36" t="str">
        <f t="array" ref="B42:B43">IFERROR(INDEX(КБК!H4:H891,SMALL(IF((($D$41=КБК!F4:F891)*($C$41=КБК!G4:G891)*(NOT(ISERR(SEARCH($N$1,КБК!D4:D891))))),ROW(КБК!E4:E891)-3,""),ROW()-$N$41)),"")</f>
        <v>1102</v>
      </c>
      <c r="C42" s="26">
        <v>150</v>
      </c>
      <c r="D42" s="113">
        <v>155</v>
      </c>
      <c r="E42" s="121">
        <f>H42+K42</f>
        <v>0</v>
      </c>
      <c r="F42" s="27">
        <f t="shared" ref="F42:G43" si="24">I42+L42</f>
        <v>0</v>
      </c>
      <c r="G42" s="122">
        <f t="shared" si="24"/>
        <v>0</v>
      </c>
      <c r="H42" s="117"/>
      <c r="I42" s="34"/>
      <c r="J42" s="34"/>
      <c r="K42" s="34"/>
      <c r="L42" s="34"/>
      <c r="M42" s="34"/>
      <c r="N42" s="109"/>
      <c r="O42" s="109"/>
      <c r="P42" s="108"/>
    </row>
    <row r="43" spans="1:16" ht="12" customHeight="1">
      <c r="A43" s="28" t="str">
        <v/>
      </c>
      <c r="B43" s="36" t="str">
        <v/>
      </c>
      <c r="C43" s="26">
        <v>150</v>
      </c>
      <c r="D43" s="113">
        <v>155</v>
      </c>
      <c r="E43" s="121">
        <f>H43+K43</f>
        <v>0</v>
      </c>
      <c r="F43" s="27">
        <f t="shared" si="24"/>
        <v>0</v>
      </c>
      <c r="G43" s="122">
        <f t="shared" si="24"/>
        <v>0</v>
      </c>
      <c r="H43" s="117"/>
      <c r="I43" s="34"/>
      <c r="J43" s="34"/>
      <c r="K43" s="34"/>
      <c r="L43" s="34"/>
      <c r="M43" s="34"/>
      <c r="N43" s="109"/>
      <c r="O43" s="109"/>
      <c r="P43" s="108"/>
    </row>
    <row r="44" spans="1:16" ht="12" customHeight="1">
      <c r="A44" s="101" t="s">
        <v>509</v>
      </c>
      <c r="B44" s="36"/>
      <c r="C44" s="26">
        <v>180</v>
      </c>
      <c r="D44" s="113">
        <v>150</v>
      </c>
      <c r="E44" s="121">
        <f t="shared" ref="E44:F44" si="25">E45+E56</f>
        <v>0</v>
      </c>
      <c r="F44" s="27">
        <f t="shared" si="25"/>
        <v>0</v>
      </c>
      <c r="G44" s="122">
        <f>G45+G56</f>
        <v>0</v>
      </c>
      <c r="H44" s="116">
        <f t="shared" ref="H44:M44" si="26">H45+H56</f>
        <v>0</v>
      </c>
      <c r="I44" s="27">
        <f t="shared" si="26"/>
        <v>0</v>
      </c>
      <c r="J44" s="27">
        <f t="shared" si="26"/>
        <v>0</v>
      </c>
      <c r="K44" s="27">
        <f t="shared" si="26"/>
        <v>0</v>
      </c>
      <c r="L44" s="27">
        <f t="shared" si="26"/>
        <v>0</v>
      </c>
      <c r="M44" s="27">
        <f t="shared" si="26"/>
        <v>0</v>
      </c>
      <c r="N44" s="109"/>
      <c r="O44" s="109"/>
      <c r="P44" s="108"/>
    </row>
    <row r="45" spans="1:16" ht="12" customHeight="1">
      <c r="A45" s="101" t="s">
        <v>510</v>
      </c>
      <c r="B45" s="36" t="s">
        <v>321</v>
      </c>
      <c r="C45" s="26">
        <v>180</v>
      </c>
      <c r="D45" s="113">
        <v>152</v>
      </c>
      <c r="E45" s="121">
        <f t="shared" ref="E45:F45" si="27">SUM(E46:E55)</f>
        <v>0</v>
      </c>
      <c r="F45" s="27">
        <f t="shared" si="27"/>
        <v>0</v>
      </c>
      <c r="G45" s="122">
        <f>SUM(G46:G55)</f>
        <v>0</v>
      </c>
      <c r="H45" s="116">
        <f t="shared" ref="H45:M45" si="28">SUM(H46:H55)</f>
        <v>0</v>
      </c>
      <c r="I45" s="27">
        <f t="shared" si="28"/>
        <v>0</v>
      </c>
      <c r="J45" s="27">
        <f t="shared" si="28"/>
        <v>0</v>
      </c>
      <c r="K45" s="27">
        <f t="shared" si="28"/>
        <v>0</v>
      </c>
      <c r="L45" s="27">
        <f t="shared" si="28"/>
        <v>0</v>
      </c>
      <c r="M45" s="27">
        <f t="shared" si="28"/>
        <v>0</v>
      </c>
      <c r="N45" s="109">
        <f>ROW()</f>
        <v>45</v>
      </c>
      <c r="O45" s="109"/>
      <c r="P45" s="108"/>
    </row>
    <row r="46" spans="1:16" ht="12" customHeight="1">
      <c r="A46" s="28" t="str">
        <f t="array" ref="A46:A55">IFERROR(INDEX(КБК!E892:E894,SMALL(IF((($D$45=КБК!F892:F894)*($C$45=КБК!G892:G894)*(NOT(ISERR(SEARCH($N$1,КБК!D892:D894))))),ROW(КБК!E892:E894)-КБК!A891,""),ROW()-$N$45)),"")</f>
        <v/>
      </c>
      <c r="B46" s="36" t="str">
        <f t="array" ref="B46:B55">IFERROR(INDEX(КБК!H892:H894,SMALL(IF((($D$45=КБК!F892:F894)*($C$45=КБК!G892:G894)*(NOT(ISERR(SEARCH($N$1,КБК!D892:D894))))),ROW(КБК!E892:E894)-КБК!$A$891,""),ROW()-$N$45)),"")</f>
        <v/>
      </c>
      <c r="C46" s="26">
        <v>180</v>
      </c>
      <c r="D46" s="113">
        <v>152</v>
      </c>
      <c r="E46" s="121">
        <f>H46+K46</f>
        <v>0</v>
      </c>
      <c r="F46" s="27">
        <f t="shared" ref="F46:G55" si="29">I46+L46</f>
        <v>0</v>
      </c>
      <c r="G46" s="122">
        <f t="shared" si="29"/>
        <v>0</v>
      </c>
      <c r="H46" s="117"/>
      <c r="I46" s="34"/>
      <c r="J46" s="34"/>
      <c r="K46" s="34"/>
      <c r="L46" s="34"/>
      <c r="M46" s="34"/>
      <c r="N46" s="109"/>
      <c r="O46" s="109"/>
      <c r="P46" s="108"/>
    </row>
    <row r="47" spans="1:16" ht="12" customHeight="1">
      <c r="A47" s="28" t="str">
        <v/>
      </c>
      <c r="B47" s="36" t="str">
        <v/>
      </c>
      <c r="C47" s="26">
        <v>180</v>
      </c>
      <c r="D47" s="113">
        <v>152</v>
      </c>
      <c r="E47" s="121">
        <f t="shared" ref="E47:E55" si="30">H47+K47</f>
        <v>0</v>
      </c>
      <c r="F47" s="27">
        <f t="shared" si="29"/>
        <v>0</v>
      </c>
      <c r="G47" s="122">
        <f t="shared" si="29"/>
        <v>0</v>
      </c>
      <c r="H47" s="117"/>
      <c r="I47" s="34"/>
      <c r="J47" s="34"/>
      <c r="K47" s="34"/>
      <c r="L47" s="34"/>
      <c r="M47" s="34"/>
      <c r="N47" s="109"/>
      <c r="O47" s="109"/>
      <c r="P47" s="108"/>
    </row>
    <row r="48" spans="1:16" ht="12" customHeight="1">
      <c r="A48" s="28" t="str">
        <v/>
      </c>
      <c r="B48" s="36" t="str">
        <v/>
      </c>
      <c r="C48" s="26">
        <v>180</v>
      </c>
      <c r="D48" s="113">
        <v>152</v>
      </c>
      <c r="E48" s="121">
        <f t="shared" si="30"/>
        <v>0</v>
      </c>
      <c r="F48" s="27">
        <f t="shared" si="29"/>
        <v>0</v>
      </c>
      <c r="G48" s="122">
        <f t="shared" si="29"/>
        <v>0</v>
      </c>
      <c r="H48" s="117"/>
      <c r="I48" s="34"/>
      <c r="J48" s="34"/>
      <c r="K48" s="34"/>
      <c r="L48" s="34"/>
      <c r="M48" s="34"/>
      <c r="N48" s="109"/>
      <c r="O48" s="109"/>
      <c r="P48" s="108"/>
    </row>
    <row r="49" spans="1:16" ht="12" customHeight="1">
      <c r="A49" s="28" t="str">
        <v/>
      </c>
      <c r="B49" s="36" t="str">
        <v/>
      </c>
      <c r="C49" s="26">
        <v>180</v>
      </c>
      <c r="D49" s="113">
        <v>152</v>
      </c>
      <c r="E49" s="121">
        <f t="shared" si="30"/>
        <v>0</v>
      </c>
      <c r="F49" s="27">
        <f t="shared" si="29"/>
        <v>0</v>
      </c>
      <c r="G49" s="122">
        <f t="shared" si="29"/>
        <v>0</v>
      </c>
      <c r="H49" s="117"/>
      <c r="I49" s="34"/>
      <c r="J49" s="34"/>
      <c r="K49" s="34"/>
      <c r="L49" s="34"/>
      <c r="M49" s="34"/>
      <c r="N49" s="109"/>
      <c r="O49" s="109"/>
      <c r="P49" s="108"/>
    </row>
    <row r="50" spans="1:16" ht="12" customHeight="1">
      <c r="A50" s="28" t="str">
        <v/>
      </c>
      <c r="B50" s="36" t="str">
        <v/>
      </c>
      <c r="C50" s="26">
        <v>180</v>
      </c>
      <c r="D50" s="113">
        <v>152</v>
      </c>
      <c r="E50" s="121">
        <f t="shared" si="30"/>
        <v>0</v>
      </c>
      <c r="F50" s="27">
        <f t="shared" si="29"/>
        <v>0</v>
      </c>
      <c r="G50" s="122">
        <f t="shared" si="29"/>
        <v>0</v>
      </c>
      <c r="H50" s="117"/>
      <c r="I50" s="34"/>
      <c r="J50" s="34"/>
      <c r="K50" s="34"/>
      <c r="L50" s="34"/>
      <c r="M50" s="34"/>
      <c r="N50" s="109"/>
      <c r="O50" s="109"/>
      <c r="P50" s="108"/>
    </row>
    <row r="51" spans="1:16" ht="12" customHeight="1">
      <c r="A51" s="28" t="str">
        <v/>
      </c>
      <c r="B51" s="36" t="str">
        <v/>
      </c>
      <c r="C51" s="26">
        <v>180</v>
      </c>
      <c r="D51" s="113">
        <v>152</v>
      </c>
      <c r="E51" s="121">
        <f t="shared" si="30"/>
        <v>0</v>
      </c>
      <c r="F51" s="27">
        <f t="shared" si="29"/>
        <v>0</v>
      </c>
      <c r="G51" s="122">
        <f t="shared" si="29"/>
        <v>0</v>
      </c>
      <c r="H51" s="117"/>
      <c r="I51" s="34"/>
      <c r="J51" s="34"/>
      <c r="K51" s="34"/>
      <c r="L51" s="34"/>
      <c r="M51" s="34"/>
      <c r="N51" s="109"/>
      <c r="O51" s="109"/>
      <c r="P51" s="108"/>
    </row>
    <row r="52" spans="1:16" ht="12" customHeight="1">
      <c r="A52" s="28" t="str">
        <v/>
      </c>
      <c r="B52" s="36" t="str">
        <v/>
      </c>
      <c r="C52" s="26">
        <v>180</v>
      </c>
      <c r="D52" s="113">
        <v>152</v>
      </c>
      <c r="E52" s="121">
        <f t="shared" si="30"/>
        <v>0</v>
      </c>
      <c r="F52" s="27">
        <f t="shared" si="29"/>
        <v>0</v>
      </c>
      <c r="G52" s="122">
        <f t="shared" si="29"/>
        <v>0</v>
      </c>
      <c r="H52" s="117"/>
      <c r="I52" s="34"/>
      <c r="J52" s="34"/>
      <c r="K52" s="34"/>
      <c r="L52" s="34"/>
      <c r="M52" s="34"/>
      <c r="N52" s="109"/>
      <c r="O52" s="109"/>
      <c r="P52" s="108"/>
    </row>
    <row r="53" spans="1:16" ht="12" customHeight="1">
      <c r="A53" s="28" t="str">
        <v/>
      </c>
      <c r="B53" s="36" t="str">
        <v/>
      </c>
      <c r="C53" s="26">
        <v>180</v>
      </c>
      <c r="D53" s="113">
        <v>152</v>
      </c>
      <c r="E53" s="121">
        <f t="shared" si="30"/>
        <v>0</v>
      </c>
      <c r="F53" s="27">
        <f t="shared" si="29"/>
        <v>0</v>
      </c>
      <c r="G53" s="122">
        <f t="shared" si="29"/>
        <v>0</v>
      </c>
      <c r="H53" s="117"/>
      <c r="I53" s="34"/>
      <c r="J53" s="34"/>
      <c r="K53" s="34"/>
      <c r="L53" s="34"/>
      <c r="M53" s="34"/>
      <c r="N53" s="109"/>
      <c r="O53" s="109"/>
      <c r="P53" s="108"/>
    </row>
    <row r="54" spans="1:16" ht="12" customHeight="1">
      <c r="A54" s="28" t="str">
        <v/>
      </c>
      <c r="B54" s="36" t="str">
        <v/>
      </c>
      <c r="C54" s="26">
        <v>180</v>
      </c>
      <c r="D54" s="113">
        <v>152</v>
      </c>
      <c r="E54" s="121">
        <f t="shared" si="30"/>
        <v>0</v>
      </c>
      <c r="F54" s="27">
        <f t="shared" si="29"/>
        <v>0</v>
      </c>
      <c r="G54" s="122">
        <f t="shared" si="29"/>
        <v>0</v>
      </c>
      <c r="H54" s="117"/>
      <c r="I54" s="34"/>
      <c r="J54" s="34"/>
      <c r="K54" s="34"/>
      <c r="L54" s="34"/>
      <c r="M54" s="34"/>
      <c r="N54" s="109"/>
      <c r="O54" s="109"/>
      <c r="P54" s="108"/>
    </row>
    <row r="55" spans="1:16" ht="12" customHeight="1">
      <c r="A55" s="28" t="str">
        <v/>
      </c>
      <c r="B55" s="36" t="str">
        <v/>
      </c>
      <c r="C55" s="26">
        <v>180</v>
      </c>
      <c r="D55" s="113">
        <v>152</v>
      </c>
      <c r="E55" s="121">
        <f t="shared" si="30"/>
        <v>0</v>
      </c>
      <c r="F55" s="27">
        <f t="shared" si="29"/>
        <v>0</v>
      </c>
      <c r="G55" s="122">
        <f t="shared" si="29"/>
        <v>0</v>
      </c>
      <c r="H55" s="117"/>
      <c r="I55" s="34"/>
      <c r="J55" s="34"/>
      <c r="K55" s="34"/>
      <c r="L55" s="34"/>
      <c r="M55" s="34"/>
      <c r="N55" s="109"/>
      <c r="O55" s="109"/>
      <c r="P55" s="108"/>
    </row>
    <row r="56" spans="1:16" ht="12" customHeight="1">
      <c r="A56" s="101" t="s">
        <v>521</v>
      </c>
      <c r="B56" s="36" t="s">
        <v>321</v>
      </c>
      <c r="C56" s="26">
        <v>180</v>
      </c>
      <c r="D56" s="113">
        <v>162</v>
      </c>
      <c r="E56" s="121">
        <f t="shared" ref="E56:F56" si="31">SUM(E57)</f>
        <v>0</v>
      </c>
      <c r="F56" s="27">
        <f t="shared" si="31"/>
        <v>0</v>
      </c>
      <c r="G56" s="122">
        <f>SUM(G57)</f>
        <v>0</v>
      </c>
      <c r="H56" s="116">
        <f t="shared" ref="H56:M56" si="32">SUM(H57)</f>
        <v>0</v>
      </c>
      <c r="I56" s="27">
        <f t="shared" si="32"/>
        <v>0</v>
      </c>
      <c r="J56" s="27">
        <f t="shared" si="32"/>
        <v>0</v>
      </c>
      <c r="K56" s="27">
        <f t="shared" si="32"/>
        <v>0</v>
      </c>
      <c r="L56" s="27">
        <f t="shared" si="32"/>
        <v>0</v>
      </c>
      <c r="M56" s="27">
        <f t="shared" si="32"/>
        <v>0</v>
      </c>
      <c r="N56" s="109">
        <f>ROW()</f>
        <v>56</v>
      </c>
      <c r="O56" s="109"/>
      <c r="P56" s="108"/>
    </row>
    <row r="57" spans="1:16" ht="12" customHeight="1">
      <c r="A57" s="28" t="str">
        <f t="array" ref="A57">IFERROR(INDEX(КБК!E892:E894,SMALL(IF((($D$56=КБК!F892:F894)*($C$56=КБК!G892:G894)*(NOT(ISERR(SEARCH($N$1,КБК!D892:D894))))),ROW(КБК!E892:E894)-КБК!A891,""),ROW()-$N$56)),"")</f>
        <v/>
      </c>
      <c r="B57" s="36" t="str">
        <f t="array" ref="B57">IFERROR(INDEX(КБК!H878:H892,SMALL(IF((($D$56=КБК!F878:F892)*($C$56=КБК!G878:G892)*(NOT(ISERR(SEARCH($N$1,КБК!D878:D892))))),ROW(КБК!E878:E892)-КБК!$A$891,""),ROW()-$N$56)),"")</f>
        <v/>
      </c>
      <c r="C57" s="26">
        <v>180</v>
      </c>
      <c r="D57" s="113">
        <v>162</v>
      </c>
      <c r="E57" s="121">
        <f>H57+K57</f>
        <v>0</v>
      </c>
      <c r="F57" s="27">
        <f t="shared" ref="F57:G57" si="33">I57+L57</f>
        <v>0</v>
      </c>
      <c r="G57" s="122">
        <f t="shared" si="33"/>
        <v>0</v>
      </c>
      <c r="H57" s="117"/>
      <c r="I57" s="34"/>
      <c r="J57" s="34"/>
      <c r="K57" s="34"/>
      <c r="L57" s="34"/>
      <c r="M57" s="34"/>
      <c r="N57" s="109"/>
      <c r="O57" s="109"/>
      <c r="P57" s="108"/>
    </row>
    <row r="58" spans="1:16" ht="12" customHeight="1">
      <c r="A58" s="101" t="s">
        <v>513</v>
      </c>
      <c r="B58" s="36" t="s">
        <v>321</v>
      </c>
      <c r="C58" s="106" t="s">
        <v>321</v>
      </c>
      <c r="D58" s="113" t="s">
        <v>321</v>
      </c>
      <c r="E58" s="121">
        <f t="shared" ref="E58:F58" si="34">SUM(E59)</f>
        <v>0</v>
      </c>
      <c r="F58" s="27">
        <f t="shared" si="34"/>
        <v>0</v>
      </c>
      <c r="G58" s="122">
        <f>SUM(G59)</f>
        <v>0</v>
      </c>
      <c r="H58" s="116">
        <f t="shared" ref="H58:M58" si="35">SUM(H59)</f>
        <v>0</v>
      </c>
      <c r="I58" s="27">
        <f t="shared" si="35"/>
        <v>0</v>
      </c>
      <c r="J58" s="27">
        <f t="shared" si="35"/>
        <v>0</v>
      </c>
      <c r="K58" s="27">
        <f t="shared" si="35"/>
        <v>0</v>
      </c>
      <c r="L58" s="27">
        <f t="shared" si="35"/>
        <v>0</v>
      </c>
      <c r="M58" s="27">
        <f t="shared" si="35"/>
        <v>0</v>
      </c>
      <c r="N58" s="109">
        <f>ROW()</f>
        <v>58</v>
      </c>
      <c r="O58" s="109"/>
      <c r="P58" s="108"/>
    </row>
    <row r="59" spans="1:16" ht="12" customHeight="1">
      <c r="A59" s="28" t="str">
        <f t="array" ref="A59">IFERROR(INDEX(КБК!E4:E891,SMALL(IF((($D$58=КБК!F4:F891)*($C$58=КБК!G4:G891)*(NOT(ISERR(SEARCH($N$1,КБК!D4:D891))))),ROW(КБК!E4:E891)-3,""),ROW()-$N$58)),"")</f>
        <v/>
      </c>
      <c r="B59" s="36" t="str">
        <f t="array" ref="B59">IFERROR(INDEX(КБК!H4:H891,SMALL(IF((($D$58=КБК!F4:F891)*($C$58=КБК!G4:G891)*(NOT(ISERR(SEARCH($N$1,КБК!D4:D891))))),ROW(КБК!E4:E891)-3,""),ROW()-$N$58)),"")</f>
        <v/>
      </c>
      <c r="C59" s="106" t="s">
        <v>321</v>
      </c>
      <c r="D59" s="113" t="s">
        <v>321</v>
      </c>
      <c r="E59" s="121">
        <f>H59+K59</f>
        <v>0</v>
      </c>
      <c r="F59" s="27">
        <f t="shared" ref="F59:G59" si="36">I59+L59</f>
        <v>0</v>
      </c>
      <c r="G59" s="122">
        <f t="shared" si="36"/>
        <v>0</v>
      </c>
      <c r="H59" s="117"/>
      <c r="I59" s="34"/>
      <c r="J59" s="34"/>
      <c r="K59" s="34"/>
      <c r="L59" s="34"/>
      <c r="M59" s="34"/>
      <c r="N59" s="109"/>
      <c r="O59" s="109"/>
      <c r="P59" s="108"/>
    </row>
    <row r="60" spans="1:16" ht="12" customHeight="1">
      <c r="A60" s="102" t="s">
        <v>466</v>
      </c>
      <c r="B60" s="36" t="s">
        <v>321</v>
      </c>
      <c r="C60" s="26">
        <v>510</v>
      </c>
      <c r="D60" s="113">
        <v>510</v>
      </c>
      <c r="E60" s="121">
        <f t="shared" ref="E60:F60" si="37">SUM(E61)</f>
        <v>0</v>
      </c>
      <c r="F60" s="27">
        <f t="shared" si="37"/>
        <v>0</v>
      </c>
      <c r="G60" s="122">
        <f>SUM(G61)</f>
        <v>0</v>
      </c>
      <c r="H60" s="116">
        <f t="shared" ref="H60:M60" si="38">SUM(H61)</f>
        <v>0</v>
      </c>
      <c r="I60" s="27">
        <f t="shared" si="38"/>
        <v>0</v>
      </c>
      <c r="J60" s="27">
        <f t="shared" si="38"/>
        <v>0</v>
      </c>
      <c r="K60" s="27">
        <f t="shared" si="38"/>
        <v>0</v>
      </c>
      <c r="L60" s="27">
        <f t="shared" si="38"/>
        <v>0</v>
      </c>
      <c r="M60" s="27">
        <f t="shared" si="38"/>
        <v>0</v>
      </c>
      <c r="N60" s="109"/>
      <c r="O60" s="109"/>
      <c r="P60" s="108"/>
    </row>
    <row r="61" spans="1:16" ht="12" customHeight="1">
      <c r="A61" s="89"/>
      <c r="B61" s="36"/>
      <c r="C61" s="26">
        <v>510</v>
      </c>
      <c r="D61" s="113">
        <v>510</v>
      </c>
      <c r="E61" s="121">
        <f>H61+K61</f>
        <v>0</v>
      </c>
      <c r="F61" s="27">
        <f t="shared" ref="F61:G61" si="39">I61+L61</f>
        <v>0</v>
      </c>
      <c r="G61" s="122">
        <f t="shared" si="39"/>
        <v>0</v>
      </c>
      <c r="H61" s="117"/>
      <c r="I61" s="34"/>
      <c r="J61" s="34"/>
      <c r="K61" s="34"/>
      <c r="L61" s="34"/>
      <c r="M61" s="34"/>
      <c r="N61" s="109"/>
      <c r="O61" s="109"/>
      <c r="P61" s="108"/>
    </row>
    <row r="62" spans="1:16" ht="12" customHeight="1">
      <c r="A62" s="99" t="s">
        <v>467</v>
      </c>
      <c r="B62" s="36" t="s">
        <v>321</v>
      </c>
      <c r="C62" s="26" t="s">
        <v>321</v>
      </c>
      <c r="D62" s="113" t="s">
        <v>321</v>
      </c>
      <c r="E62" s="121">
        <f>E63+E106+E117+E119+E128+E149</f>
        <v>62234529.079999998</v>
      </c>
      <c r="F62" s="27">
        <f t="shared" ref="F62" si="40">F63+F106+F117+F119+F128+F149</f>
        <v>64101690</v>
      </c>
      <c r="G62" s="122">
        <f>G63+G106+G117+G119+G128+G149</f>
        <v>66397540</v>
      </c>
      <c r="H62" s="116">
        <f t="shared" ref="H62:M62" si="41">H63+H106+H117+H119+H128+H149</f>
        <v>51844529.079999998</v>
      </c>
      <c r="I62" s="27">
        <f t="shared" si="41"/>
        <v>55956090</v>
      </c>
      <c r="J62" s="27">
        <f t="shared" si="41"/>
        <v>58593540</v>
      </c>
      <c r="K62" s="27">
        <f t="shared" si="41"/>
        <v>10390000</v>
      </c>
      <c r="L62" s="27">
        <f t="shared" si="41"/>
        <v>8145600</v>
      </c>
      <c r="M62" s="27">
        <f t="shared" si="41"/>
        <v>7804000</v>
      </c>
      <c r="N62" s="109"/>
      <c r="O62" s="109"/>
      <c r="P62" s="108"/>
    </row>
    <row r="63" spans="1:16" ht="12" customHeight="1">
      <c r="A63" s="100" t="s">
        <v>468</v>
      </c>
      <c r="B63" s="36" t="s">
        <v>321</v>
      </c>
      <c r="C63" s="26">
        <v>100</v>
      </c>
      <c r="D63" s="115" t="s">
        <v>321</v>
      </c>
      <c r="E63" s="121">
        <f t="shared" ref="E63:F63" si="42">E64+E78+E88+E91</f>
        <v>35796080</v>
      </c>
      <c r="F63" s="27">
        <f t="shared" si="42"/>
        <v>36911020</v>
      </c>
      <c r="G63" s="122">
        <f>G64+G78+G88+G91</f>
        <v>38293640</v>
      </c>
      <c r="H63" s="116">
        <f t="shared" ref="H63:M63" si="43">H64+H78+H88+H91</f>
        <v>25406080</v>
      </c>
      <c r="I63" s="27">
        <f t="shared" si="43"/>
        <v>28765420</v>
      </c>
      <c r="J63" s="27">
        <f t="shared" si="43"/>
        <v>30489640</v>
      </c>
      <c r="K63" s="27">
        <f t="shared" si="43"/>
        <v>10390000</v>
      </c>
      <c r="L63" s="27">
        <f t="shared" si="43"/>
        <v>8145600</v>
      </c>
      <c r="M63" s="27">
        <f t="shared" si="43"/>
        <v>7804000</v>
      </c>
      <c r="N63" s="109"/>
      <c r="O63" s="109"/>
      <c r="P63" s="108"/>
    </row>
    <row r="64" spans="1:16" ht="12" customHeight="1">
      <c r="A64" s="101" t="s">
        <v>470</v>
      </c>
      <c r="B64" s="36" t="s">
        <v>321</v>
      </c>
      <c r="C64" s="26">
        <v>111</v>
      </c>
      <c r="D64" s="115">
        <v>211</v>
      </c>
      <c r="E64" s="121">
        <f t="shared" ref="E64:F64" si="44">SUM(E65:E74)+E75</f>
        <v>27038790</v>
      </c>
      <c r="F64" s="27">
        <f t="shared" si="44"/>
        <v>27918060</v>
      </c>
      <c r="G64" s="122">
        <f>SUM(G65:G74)+G75</f>
        <v>28979920</v>
      </c>
      <c r="H64" s="116">
        <f t="shared" ref="H64:M64" si="45">SUM(H65:H74)+H75</f>
        <v>19058790</v>
      </c>
      <c r="I64" s="27">
        <f t="shared" si="45"/>
        <v>21661860</v>
      </c>
      <c r="J64" s="27">
        <f t="shared" si="45"/>
        <v>22986120</v>
      </c>
      <c r="K64" s="27">
        <f t="shared" si="45"/>
        <v>7980000</v>
      </c>
      <c r="L64" s="27">
        <f t="shared" si="45"/>
        <v>6256200</v>
      </c>
      <c r="M64" s="27">
        <f t="shared" si="45"/>
        <v>5993800</v>
      </c>
      <c r="N64" s="109">
        <f>ROW()</f>
        <v>64</v>
      </c>
      <c r="O64" s="109"/>
      <c r="P64" s="108"/>
    </row>
    <row r="65" spans="1:16" ht="12" customHeight="1">
      <c r="A65" s="28" t="str">
        <f t="array" ref="A65:A74">IFERROR(INDEX(КБК!E4:E894,SMALL(IF((($D$64=КБК!F4:F894)*($C$64=КБК!G4:G894)*(NOT(ISERR(SEARCH($N$1,КБК!D4:D894))))),ROW(КБК!E4:E894)-3,""),ROW()-$N$64)),"")</f>
        <v>доходы 0000000131.111.0</v>
      </c>
      <c r="B65" s="36" t="str">
        <f t="array" ref="B65:B74">IFERROR(INDEX(КБК!H4:H894,SMALL(IF((($D$64=КБК!F4:F894)*($C$64=КБК!G4:G894)*(NOT(ISERR(SEARCH($N$1,КБК!D4:D894))))),ROW(КБК!E4:E894)-3,""),ROW()-$N$64)),"")</f>
        <v>1102</v>
      </c>
      <c r="C65" s="26">
        <v>111</v>
      </c>
      <c r="D65" s="115">
        <v>211</v>
      </c>
      <c r="E65" s="121">
        <f>H65+K65</f>
        <v>1625000</v>
      </c>
      <c r="F65" s="27">
        <f t="shared" ref="F65:G74" si="46">I65+L65</f>
        <v>1625000</v>
      </c>
      <c r="G65" s="122">
        <f t="shared" si="46"/>
        <v>1625000</v>
      </c>
      <c r="H65" s="117">
        <v>1625000</v>
      </c>
      <c r="I65" s="34">
        <v>1625000</v>
      </c>
      <c r="J65" s="34">
        <v>1625000</v>
      </c>
      <c r="K65" s="34"/>
      <c r="L65" s="34"/>
      <c r="M65" s="34"/>
      <c r="N65" s="109"/>
      <c r="O65" s="109"/>
      <c r="P65" s="108"/>
    </row>
    <row r="66" spans="1:16" ht="12" customHeight="1">
      <c r="A66" s="28" t="str">
        <v>учащийся 0120823590.111.0</v>
      </c>
      <c r="B66" s="36" t="str">
        <v>0703</v>
      </c>
      <c r="C66" s="26">
        <v>111</v>
      </c>
      <c r="D66" s="115">
        <v>211</v>
      </c>
      <c r="E66" s="121">
        <f t="shared" ref="E66:E74" si="47">H66+K66</f>
        <v>0</v>
      </c>
      <c r="F66" s="27">
        <f t="shared" si="46"/>
        <v>0</v>
      </c>
      <c r="G66" s="122">
        <f t="shared" si="46"/>
        <v>0</v>
      </c>
      <c r="H66" s="117"/>
      <c r="I66" s="34"/>
      <c r="J66" s="34"/>
      <c r="K66" s="34"/>
      <c r="L66" s="34"/>
      <c r="M66" s="34"/>
      <c r="N66" s="109"/>
      <c r="O66" s="109"/>
      <c r="P66" s="108"/>
    </row>
    <row r="67" spans="1:16" ht="12" customHeight="1">
      <c r="A67" s="28" t="str">
        <v>спорт 1130387590.111.0</v>
      </c>
      <c r="B67" s="36" t="str">
        <v>0703</v>
      </c>
      <c r="C67" s="26">
        <v>111</v>
      </c>
      <c r="D67" s="115">
        <v>211</v>
      </c>
      <c r="E67" s="121">
        <f t="shared" si="47"/>
        <v>5702400</v>
      </c>
      <c r="F67" s="27">
        <f t="shared" si="46"/>
        <v>5930460</v>
      </c>
      <c r="G67" s="122">
        <f t="shared" si="46"/>
        <v>6167700</v>
      </c>
      <c r="H67" s="117">
        <v>5702400</v>
      </c>
      <c r="I67" s="34">
        <v>5930460</v>
      </c>
      <c r="J67" s="34">
        <v>6167700</v>
      </c>
      <c r="K67" s="34"/>
      <c r="L67" s="34"/>
      <c r="M67" s="34"/>
      <c r="N67" s="109"/>
      <c r="O67" s="109"/>
      <c r="P67" s="108"/>
    </row>
    <row r="68" spans="1:16" ht="12" customHeight="1">
      <c r="A68" s="28" t="str">
        <v>спорт 1130387590.111.0</v>
      </c>
      <c r="B68" s="36" t="str">
        <v>1102</v>
      </c>
      <c r="C68" s="26">
        <v>111</v>
      </c>
      <c r="D68" s="115">
        <v>211</v>
      </c>
      <c r="E68" s="121">
        <f t="shared" si="47"/>
        <v>11638890</v>
      </c>
      <c r="F68" s="27">
        <f t="shared" si="46"/>
        <v>14013900</v>
      </c>
      <c r="G68" s="122">
        <f t="shared" si="46"/>
        <v>15100920</v>
      </c>
      <c r="H68" s="117">
        <v>11638890</v>
      </c>
      <c r="I68" s="34">
        <v>14013900</v>
      </c>
      <c r="J68" s="34">
        <v>15100920</v>
      </c>
      <c r="K68" s="34"/>
      <c r="L68" s="34"/>
      <c r="M68" s="34"/>
      <c r="N68" s="109"/>
      <c r="O68" s="109"/>
      <c r="P68" s="108"/>
    </row>
    <row r="69" spans="1:16" ht="12" customHeight="1">
      <c r="A69" s="28" t="str">
        <v>спорт з/п 11303S2090.111.0</v>
      </c>
      <c r="B69" s="36" t="str">
        <v>1102</v>
      </c>
      <c r="C69" s="26">
        <v>111</v>
      </c>
      <c r="D69" s="115">
        <v>211</v>
      </c>
      <c r="E69" s="121">
        <f t="shared" si="47"/>
        <v>7980000</v>
      </c>
      <c r="F69" s="27">
        <f t="shared" si="46"/>
        <v>6256200</v>
      </c>
      <c r="G69" s="122">
        <f t="shared" si="46"/>
        <v>5993800</v>
      </c>
      <c r="H69" s="117"/>
      <c r="I69" s="34"/>
      <c r="J69" s="34"/>
      <c r="K69" s="34">
        <v>7980000</v>
      </c>
      <c r="L69" s="34">
        <v>6256200</v>
      </c>
      <c r="M69" s="34">
        <v>5993800</v>
      </c>
      <c r="N69" s="109"/>
      <c r="O69" s="109"/>
      <c r="P69" s="108"/>
    </row>
    <row r="70" spans="1:16" ht="12" customHeight="1">
      <c r="A70" s="28" t="str">
        <v>спорт доп.з/п 11303S2230.111.0</v>
      </c>
      <c r="B70" s="36" t="str">
        <v>1102</v>
      </c>
      <c r="C70" s="26">
        <v>111</v>
      </c>
      <c r="D70" s="115">
        <v>211</v>
      </c>
      <c r="E70" s="121">
        <f t="shared" si="47"/>
        <v>0</v>
      </c>
      <c r="F70" s="27">
        <f t="shared" si="46"/>
        <v>0</v>
      </c>
      <c r="G70" s="122">
        <f t="shared" si="46"/>
        <v>0</v>
      </c>
      <c r="H70" s="117"/>
      <c r="I70" s="34"/>
      <c r="J70" s="34"/>
      <c r="K70" s="34"/>
      <c r="L70" s="34"/>
      <c r="M70" s="34"/>
      <c r="N70" s="109"/>
      <c r="O70" s="109"/>
      <c r="P70" s="108"/>
    </row>
    <row r="71" spans="1:16" ht="12" customHeight="1">
      <c r="A71" s="28" t="str">
        <v/>
      </c>
      <c r="B71" s="36" t="str">
        <v/>
      </c>
      <c r="C71" s="26">
        <v>111</v>
      </c>
      <c r="D71" s="115">
        <v>211</v>
      </c>
      <c r="E71" s="121">
        <f t="shared" si="47"/>
        <v>0</v>
      </c>
      <c r="F71" s="27">
        <f t="shared" si="46"/>
        <v>0</v>
      </c>
      <c r="G71" s="122">
        <f t="shared" si="46"/>
        <v>0</v>
      </c>
      <c r="H71" s="117"/>
      <c r="I71" s="34"/>
      <c r="J71" s="34"/>
      <c r="K71" s="34"/>
      <c r="L71" s="34"/>
      <c r="M71" s="34"/>
      <c r="N71" s="109"/>
      <c r="O71" s="109"/>
      <c r="P71" s="108"/>
    </row>
    <row r="72" spans="1:16" ht="12" customHeight="1">
      <c r="A72" s="28" t="str">
        <v/>
      </c>
      <c r="B72" s="36" t="str">
        <v/>
      </c>
      <c r="C72" s="26">
        <v>111</v>
      </c>
      <c r="D72" s="115">
        <v>211</v>
      </c>
      <c r="E72" s="121">
        <f t="shared" si="47"/>
        <v>0</v>
      </c>
      <c r="F72" s="27">
        <f t="shared" si="46"/>
        <v>0</v>
      </c>
      <c r="G72" s="122">
        <f t="shared" si="46"/>
        <v>0</v>
      </c>
      <c r="H72" s="117"/>
      <c r="I72" s="34"/>
      <c r="J72" s="34"/>
      <c r="K72" s="34"/>
      <c r="L72" s="34"/>
      <c r="M72" s="34"/>
      <c r="N72" s="109"/>
      <c r="O72" s="109"/>
      <c r="P72" s="108"/>
    </row>
    <row r="73" spans="1:16" ht="12" customHeight="1">
      <c r="A73" s="28" t="str">
        <v/>
      </c>
      <c r="B73" s="36" t="str">
        <v/>
      </c>
      <c r="C73" s="26">
        <v>111</v>
      </c>
      <c r="D73" s="115">
        <v>211</v>
      </c>
      <c r="E73" s="121">
        <f t="shared" si="47"/>
        <v>0</v>
      </c>
      <c r="F73" s="27">
        <f t="shared" si="46"/>
        <v>0</v>
      </c>
      <c r="G73" s="122">
        <f t="shared" si="46"/>
        <v>0</v>
      </c>
      <c r="H73" s="117"/>
      <c r="I73" s="34"/>
      <c r="J73" s="34"/>
      <c r="K73" s="34"/>
      <c r="L73" s="34"/>
      <c r="M73" s="34"/>
      <c r="N73" s="109"/>
      <c r="O73" s="109"/>
      <c r="P73" s="108"/>
    </row>
    <row r="74" spans="1:16" ht="12" customHeight="1">
      <c r="A74" s="28" t="str">
        <v/>
      </c>
      <c r="B74" s="36" t="str">
        <v/>
      </c>
      <c r="C74" s="26">
        <v>111</v>
      </c>
      <c r="D74" s="115">
        <v>211</v>
      </c>
      <c r="E74" s="121">
        <f t="shared" si="47"/>
        <v>0</v>
      </c>
      <c r="F74" s="27">
        <f t="shared" si="46"/>
        <v>0</v>
      </c>
      <c r="G74" s="122">
        <f t="shared" si="46"/>
        <v>0</v>
      </c>
      <c r="H74" s="117"/>
      <c r="I74" s="34"/>
      <c r="J74" s="34"/>
      <c r="K74" s="34"/>
      <c r="L74" s="34"/>
      <c r="M74" s="34"/>
      <c r="N74" s="109"/>
      <c r="O74" s="109"/>
      <c r="P74" s="108"/>
    </row>
    <row r="75" spans="1:16" ht="12" customHeight="1">
      <c r="A75" s="25" t="s">
        <v>351</v>
      </c>
      <c r="B75" s="36" t="s">
        <v>321</v>
      </c>
      <c r="C75" s="26">
        <v>111</v>
      </c>
      <c r="D75" s="115">
        <v>266</v>
      </c>
      <c r="E75" s="121">
        <f t="shared" ref="E75:F75" si="48">SUM(E76:E77)</f>
        <v>92500</v>
      </c>
      <c r="F75" s="27">
        <f t="shared" si="48"/>
        <v>92500</v>
      </c>
      <c r="G75" s="122">
        <f>SUM(G76:G77)</f>
        <v>92500</v>
      </c>
      <c r="H75" s="116">
        <f t="shared" ref="H75:M75" si="49">SUM(H76:H77)</f>
        <v>92500</v>
      </c>
      <c r="I75" s="27">
        <f t="shared" si="49"/>
        <v>92500</v>
      </c>
      <c r="J75" s="27">
        <f t="shared" si="49"/>
        <v>92500</v>
      </c>
      <c r="K75" s="27">
        <f t="shared" si="49"/>
        <v>0</v>
      </c>
      <c r="L75" s="27">
        <f t="shared" si="49"/>
        <v>0</v>
      </c>
      <c r="M75" s="27">
        <f t="shared" si="49"/>
        <v>0</v>
      </c>
      <c r="N75" s="109">
        <f>ROW()</f>
        <v>75</v>
      </c>
      <c r="O75" s="109"/>
      <c r="P75" s="108"/>
    </row>
    <row r="76" spans="1:16" ht="12" customHeight="1">
      <c r="A76" s="28" t="str">
        <f t="array" ref="A76:A77">IFERROR(INDEX(КБК!E4:E894,SMALL(IF((($D$75=КБК!F4:F894)*($C$75=КБК!G4:G894)*(NOT(ISERR(SEARCH($N$1,КБК!D4:D894))))),ROW(КБК!E4:E894)-3,""),ROW()-$N$75)),"")</f>
        <v>доходы 0000000131.111.0</v>
      </c>
      <c r="B76" s="36" t="str">
        <f t="array" ref="B76:B77">IFERROR(INDEX(КБК!H4:H894,SMALL(IF((($D$75=КБК!F4:F894)*($C$75=КБК!G4:G894)*(NOT(ISERR(SEARCH($N$1,КБК!D4:D894))))),ROW(КБК!E4:E894)-3,""),ROW()-$N$75)),"")</f>
        <v>1102</v>
      </c>
      <c r="C76" s="26">
        <v>111</v>
      </c>
      <c r="D76" s="115">
        <v>266</v>
      </c>
      <c r="E76" s="121">
        <f>H76+K76</f>
        <v>2500</v>
      </c>
      <c r="F76" s="27">
        <f t="shared" ref="F76:G77" si="50">I76+L76</f>
        <v>2500</v>
      </c>
      <c r="G76" s="122">
        <f t="shared" si="50"/>
        <v>2500</v>
      </c>
      <c r="H76" s="117">
        <v>2500</v>
      </c>
      <c r="I76" s="34">
        <v>2500</v>
      </c>
      <c r="J76" s="34">
        <v>2500</v>
      </c>
      <c r="K76" s="34"/>
      <c r="L76" s="34"/>
      <c r="M76" s="34"/>
      <c r="N76" s="109"/>
      <c r="O76" s="109"/>
      <c r="P76" s="108"/>
    </row>
    <row r="77" spans="1:16" ht="12" customHeight="1">
      <c r="A77" s="28" t="str">
        <v>спорт 1130387590.111.0</v>
      </c>
      <c r="B77" s="36" t="str">
        <v>1102</v>
      </c>
      <c r="C77" s="26">
        <v>111</v>
      </c>
      <c r="D77" s="115">
        <v>266</v>
      </c>
      <c r="E77" s="121">
        <f>H77+K77</f>
        <v>90000</v>
      </c>
      <c r="F77" s="27">
        <f t="shared" si="50"/>
        <v>90000</v>
      </c>
      <c r="G77" s="122">
        <f t="shared" si="50"/>
        <v>90000</v>
      </c>
      <c r="H77" s="117">
        <v>90000</v>
      </c>
      <c r="I77" s="34">
        <v>90000</v>
      </c>
      <c r="J77" s="34">
        <v>90000</v>
      </c>
      <c r="K77" s="34"/>
      <c r="L77" s="34"/>
      <c r="M77" s="34"/>
      <c r="N77" s="109"/>
      <c r="O77" s="109"/>
      <c r="P77" s="108"/>
    </row>
    <row r="78" spans="1:16" ht="12" customHeight="1">
      <c r="A78" s="100" t="s">
        <v>471</v>
      </c>
      <c r="B78" s="36" t="s">
        <v>321</v>
      </c>
      <c r="C78" s="26">
        <v>112</v>
      </c>
      <c r="D78" s="115">
        <v>212</v>
      </c>
      <c r="E78" s="121">
        <f t="shared" ref="E78:F78" si="51">SUM(E79:E81)+E82+E85</f>
        <v>105400</v>
      </c>
      <c r="F78" s="27">
        <f t="shared" si="51"/>
        <v>105400</v>
      </c>
      <c r="G78" s="122">
        <f>SUM(G79:G81)+G82+G85</f>
        <v>105400</v>
      </c>
      <c r="H78" s="116">
        <f t="shared" ref="H78:M78" si="52">SUM(H79:H81)+H82+H85</f>
        <v>105400</v>
      </c>
      <c r="I78" s="27">
        <f t="shared" si="52"/>
        <v>105400</v>
      </c>
      <c r="J78" s="27">
        <f t="shared" si="52"/>
        <v>105400</v>
      </c>
      <c r="K78" s="27">
        <f t="shared" si="52"/>
        <v>0</v>
      </c>
      <c r="L78" s="27">
        <f t="shared" si="52"/>
        <v>0</v>
      </c>
      <c r="M78" s="27">
        <f t="shared" si="52"/>
        <v>0</v>
      </c>
      <c r="N78" s="109">
        <f>ROW()</f>
        <v>78</v>
      </c>
      <c r="O78" s="109"/>
      <c r="P78" s="108"/>
    </row>
    <row r="79" spans="1:16" ht="12" customHeight="1">
      <c r="A79" s="28" t="str">
        <f t="array" ref="A79:A81">IFERROR(INDEX(КБК!E4:E894,SMALL(IF((($D$78=КБК!F4:F894)*($C$78=КБК!G4:G894)*(NOT(ISERR(SEARCH($N$1,КБК!D4:D894))))),ROW(КБК!E4:E894)-3,""),ROW()-$N$78)),"")</f>
        <v>доходы 0000000131.112.0</v>
      </c>
      <c r="B79" s="36" t="str">
        <f t="array" ref="B79:B81">IFERROR(INDEX(КБК!H4:H894,SMALL(IF((($D$78=КБК!F4:F894)*($C$78=КБК!G4:G894)*(NOT(ISERR(SEARCH($N$1,КБК!D4:D894))))),ROW(КБК!E4:E894)-3,""),ROW()-$N$78)),"")</f>
        <v>1102</v>
      </c>
      <c r="C79" s="29">
        <v>112</v>
      </c>
      <c r="D79" s="115">
        <v>212</v>
      </c>
      <c r="E79" s="121">
        <f>H79+K79</f>
        <v>10000</v>
      </c>
      <c r="F79" s="27">
        <f t="shared" ref="F79:G79" si="53">I79+L79</f>
        <v>10000</v>
      </c>
      <c r="G79" s="122">
        <f t="shared" si="53"/>
        <v>10000</v>
      </c>
      <c r="H79" s="117">
        <v>10000</v>
      </c>
      <c r="I79" s="34">
        <v>10000</v>
      </c>
      <c r="J79" s="34">
        <v>10000</v>
      </c>
      <c r="K79" s="34"/>
      <c r="L79" s="34"/>
      <c r="M79" s="34"/>
      <c r="N79" s="109"/>
      <c r="O79" s="109"/>
      <c r="P79" s="108"/>
    </row>
    <row r="80" spans="1:16" ht="12" customHeight="1">
      <c r="A80" s="28" t="str">
        <v>спорт 1130387590.112.0</v>
      </c>
      <c r="B80" s="36" t="str">
        <v>1102</v>
      </c>
      <c r="C80" s="29">
        <v>112</v>
      </c>
      <c r="D80" s="115">
        <v>212</v>
      </c>
      <c r="E80" s="121">
        <f t="shared" ref="E80:E81" si="54">H80+K80</f>
        <v>10800</v>
      </c>
      <c r="F80" s="27">
        <f t="shared" ref="F80:F81" si="55">I80+L80</f>
        <v>10800</v>
      </c>
      <c r="G80" s="122">
        <f t="shared" ref="G80:G81" si="56">J80+M80</f>
        <v>10800</v>
      </c>
      <c r="H80" s="117">
        <v>10800</v>
      </c>
      <c r="I80" s="34">
        <v>10800</v>
      </c>
      <c r="J80" s="34">
        <v>10800</v>
      </c>
      <c r="K80" s="34"/>
      <c r="L80" s="34"/>
      <c r="M80" s="34"/>
      <c r="N80" s="109"/>
      <c r="O80" s="109"/>
      <c r="P80" s="108"/>
    </row>
    <row r="81" spans="1:16" ht="12" customHeight="1">
      <c r="A81" s="28" t="str">
        <v/>
      </c>
      <c r="B81" s="36" t="str">
        <v/>
      </c>
      <c r="C81" s="29">
        <v>112</v>
      </c>
      <c r="D81" s="115">
        <v>212</v>
      </c>
      <c r="E81" s="121">
        <f t="shared" si="54"/>
        <v>0</v>
      </c>
      <c r="F81" s="27">
        <f t="shared" si="55"/>
        <v>0</v>
      </c>
      <c r="G81" s="122">
        <f t="shared" si="56"/>
        <v>0</v>
      </c>
      <c r="H81" s="117"/>
      <c r="I81" s="34"/>
      <c r="J81" s="34"/>
      <c r="K81" s="34"/>
      <c r="L81" s="34"/>
      <c r="M81" s="34"/>
      <c r="N81" s="109"/>
      <c r="O81" s="109"/>
      <c r="P81" s="108"/>
    </row>
    <row r="82" spans="1:16" ht="12" customHeight="1">
      <c r="A82" s="77" t="s">
        <v>346</v>
      </c>
      <c r="B82" s="36" t="s">
        <v>321</v>
      </c>
      <c r="C82" s="26">
        <v>112</v>
      </c>
      <c r="D82" s="115">
        <v>226</v>
      </c>
      <c r="E82" s="121">
        <f t="shared" ref="E82:F82" si="57">SUM(E83:E84)</f>
        <v>81000</v>
      </c>
      <c r="F82" s="27">
        <f t="shared" si="57"/>
        <v>81000</v>
      </c>
      <c r="G82" s="122">
        <f>SUM(G83:G84)</f>
        <v>81000</v>
      </c>
      <c r="H82" s="116">
        <f t="shared" ref="H82:M82" si="58">SUM(H83:H84)</f>
        <v>81000</v>
      </c>
      <c r="I82" s="27">
        <f t="shared" si="58"/>
        <v>81000</v>
      </c>
      <c r="J82" s="27">
        <f t="shared" si="58"/>
        <v>81000</v>
      </c>
      <c r="K82" s="27">
        <f t="shared" si="58"/>
        <v>0</v>
      </c>
      <c r="L82" s="27">
        <f t="shared" si="58"/>
        <v>0</v>
      </c>
      <c r="M82" s="27">
        <f t="shared" si="58"/>
        <v>0</v>
      </c>
      <c r="N82" s="109">
        <f>ROW()</f>
        <v>82</v>
      </c>
      <c r="O82" s="109"/>
      <c r="P82" s="108"/>
    </row>
    <row r="83" spans="1:16" ht="12" customHeight="1">
      <c r="A83" s="28" t="str">
        <f t="array" ref="A83:A84">IFERROR(INDEX(КБК!E4:E894,SMALL(IF((($D$82=КБК!F4:F894)*($C$82=КБК!G4:G894)*(NOT(ISERR(SEARCH($N$1,КБК!D4:D894))))),ROW(КБК!E4:E894)-3,""),ROW()-$N$82)),"")</f>
        <v>спорт 1130387590.112.0</v>
      </c>
      <c r="B83" s="36" t="str">
        <f t="array" ref="B83:B84">IFERROR(INDEX(КБК!H4:H894,SMALL(IF((($D$82=КБК!F4:F894)*($C$82=КБК!G4:G894)*(NOT(ISERR(SEARCH($N$1,КБК!D4:D894))))),ROW(КБК!E4:E894)-3,""),ROW()-$N$82)),"")</f>
        <v>1102</v>
      </c>
      <c r="C83" s="26">
        <v>112</v>
      </c>
      <c r="D83" s="115">
        <v>226</v>
      </c>
      <c r="E83" s="121">
        <f>H83+K83</f>
        <v>81000</v>
      </c>
      <c r="F83" s="27">
        <f t="shared" ref="F83:G83" si="59">I83+L83</f>
        <v>81000</v>
      </c>
      <c r="G83" s="122">
        <f t="shared" si="59"/>
        <v>81000</v>
      </c>
      <c r="H83" s="117">
        <v>81000</v>
      </c>
      <c r="I83" s="34">
        <v>81000</v>
      </c>
      <c r="J83" s="34">
        <v>81000</v>
      </c>
      <c r="K83" s="34"/>
      <c r="L83" s="34"/>
      <c r="M83" s="34"/>
      <c r="N83" s="109"/>
      <c r="O83" s="109"/>
      <c r="P83" s="108"/>
    </row>
    <row r="84" spans="1:16" ht="12" customHeight="1">
      <c r="A84" s="28" t="str">
        <v/>
      </c>
      <c r="B84" s="36" t="str">
        <v/>
      </c>
      <c r="C84" s="26">
        <v>112</v>
      </c>
      <c r="D84" s="115">
        <v>226</v>
      </c>
      <c r="E84" s="121">
        <f>H84+K84</f>
        <v>0</v>
      </c>
      <c r="F84" s="27">
        <f t="shared" ref="F84" si="60">I84+L84</f>
        <v>0</v>
      </c>
      <c r="G84" s="122">
        <f t="shared" ref="G84" si="61">J84+M84</f>
        <v>0</v>
      </c>
      <c r="H84" s="117"/>
      <c r="I84" s="34"/>
      <c r="J84" s="34"/>
      <c r="K84" s="34"/>
      <c r="L84" s="34"/>
      <c r="M84" s="34"/>
      <c r="N84" s="109"/>
      <c r="O84" s="109"/>
      <c r="P84" s="108"/>
    </row>
    <row r="85" spans="1:16" ht="12" customHeight="1">
      <c r="A85" s="77" t="s">
        <v>352</v>
      </c>
      <c r="B85" s="36" t="s">
        <v>321</v>
      </c>
      <c r="C85" s="26">
        <v>112</v>
      </c>
      <c r="D85" s="115">
        <v>266</v>
      </c>
      <c r="E85" s="121">
        <f t="shared" ref="E85:F85" si="62">SUM(E86:E87)</f>
        <v>3600</v>
      </c>
      <c r="F85" s="27">
        <f t="shared" si="62"/>
        <v>3600</v>
      </c>
      <c r="G85" s="122">
        <f>SUM(G86:G87)</f>
        <v>3600</v>
      </c>
      <c r="H85" s="116">
        <f t="shared" ref="H85:M85" si="63">SUM(H86:H87)</f>
        <v>3600</v>
      </c>
      <c r="I85" s="27">
        <f t="shared" si="63"/>
        <v>3600</v>
      </c>
      <c r="J85" s="27">
        <f t="shared" si="63"/>
        <v>3600</v>
      </c>
      <c r="K85" s="27">
        <f t="shared" si="63"/>
        <v>0</v>
      </c>
      <c r="L85" s="27">
        <f t="shared" si="63"/>
        <v>0</v>
      </c>
      <c r="M85" s="27">
        <f t="shared" si="63"/>
        <v>0</v>
      </c>
      <c r="N85" s="109">
        <f>ROW()</f>
        <v>85</v>
      </c>
      <c r="O85" s="109"/>
      <c r="P85" s="108"/>
    </row>
    <row r="86" spans="1:16" ht="12" customHeight="1">
      <c r="A86" s="28" t="str">
        <f t="array" ref="A86:A87">IFERROR(INDEX(КБК!E4:E894,SMALL(IF((($D$85=КБК!F4:F894)*($C$85=КБК!G4:G894)*(NOT(ISERR(SEARCH($N$1,КБК!D4:D894))))),ROW(КБК!E4:E894)-3,""),ROW()-$N$85)),"")</f>
        <v>доходы 0000000131.112.0</v>
      </c>
      <c r="B86" s="36" t="str">
        <f t="array" ref="B86:B87">IFERROR(INDEX(КБК!H4:H894,SMALL(IF((($D$85=КБК!F4:F894)*($C$85=КБК!G4:G894)*(NOT(ISERR(SEARCH($N$1,КБК!D4:D894))))),ROW(КБК!E4:E894)-3,""),ROW()-$N$85)),"")</f>
        <v>1102</v>
      </c>
      <c r="C86" s="26">
        <v>112</v>
      </c>
      <c r="D86" s="115">
        <v>266</v>
      </c>
      <c r="E86" s="121">
        <f>H86+K86</f>
        <v>0</v>
      </c>
      <c r="F86" s="27">
        <f t="shared" ref="F86:G87" si="64">I86+L86</f>
        <v>0</v>
      </c>
      <c r="G86" s="122">
        <f t="shared" si="64"/>
        <v>0</v>
      </c>
      <c r="H86" s="117"/>
      <c r="I86" s="34"/>
      <c r="J86" s="34"/>
      <c r="K86" s="34"/>
      <c r="L86" s="34"/>
      <c r="M86" s="34"/>
      <c r="N86" s="109"/>
      <c r="O86" s="109"/>
      <c r="P86" s="108"/>
    </row>
    <row r="87" spans="1:16" ht="12" customHeight="1">
      <c r="A87" s="28" t="str">
        <v>спорт 1130387590.112.0</v>
      </c>
      <c r="B87" s="36" t="str">
        <v>1102</v>
      </c>
      <c r="C87" s="26">
        <v>112</v>
      </c>
      <c r="D87" s="115">
        <v>266</v>
      </c>
      <c r="E87" s="121">
        <f>H87+K87</f>
        <v>3600</v>
      </c>
      <c r="F87" s="27">
        <f t="shared" si="64"/>
        <v>3600</v>
      </c>
      <c r="G87" s="122">
        <f t="shared" si="64"/>
        <v>3600</v>
      </c>
      <c r="H87" s="117">
        <v>3600</v>
      </c>
      <c r="I87" s="34">
        <v>3600</v>
      </c>
      <c r="J87" s="34">
        <v>3600</v>
      </c>
      <c r="K87" s="34"/>
      <c r="L87" s="34"/>
      <c r="M87" s="34"/>
      <c r="N87" s="109"/>
      <c r="O87" s="109"/>
      <c r="P87" s="108"/>
    </row>
    <row r="88" spans="1:16" ht="12" customHeight="1">
      <c r="A88" s="101" t="s">
        <v>472</v>
      </c>
      <c r="B88" s="36" t="s">
        <v>321</v>
      </c>
      <c r="C88" s="26">
        <v>113</v>
      </c>
      <c r="D88" s="115">
        <v>226</v>
      </c>
      <c r="E88" s="121">
        <f t="shared" ref="E88:F88" si="65">SUM(E89:E90)</f>
        <v>495000</v>
      </c>
      <c r="F88" s="27">
        <f t="shared" si="65"/>
        <v>495000</v>
      </c>
      <c r="G88" s="122">
        <f>SUM(G89:G90)</f>
        <v>495000</v>
      </c>
      <c r="H88" s="116">
        <f t="shared" ref="H88:M88" si="66">SUM(H89:H90)</f>
        <v>495000</v>
      </c>
      <c r="I88" s="27">
        <f t="shared" si="66"/>
        <v>495000</v>
      </c>
      <c r="J88" s="27">
        <f t="shared" si="66"/>
        <v>495000</v>
      </c>
      <c r="K88" s="27">
        <f t="shared" si="66"/>
        <v>0</v>
      </c>
      <c r="L88" s="27">
        <f t="shared" si="66"/>
        <v>0</v>
      </c>
      <c r="M88" s="27">
        <f t="shared" si="66"/>
        <v>0</v>
      </c>
      <c r="N88" s="109">
        <f>ROW()</f>
        <v>88</v>
      </c>
      <c r="O88" s="109"/>
      <c r="P88" s="108"/>
    </row>
    <row r="89" spans="1:16" ht="12" customHeight="1">
      <c r="A89" s="28" t="str">
        <f t="array" ref="A89:A90">IFERROR(INDEX(КБК!E4:E894,SMALL(IF((($D$88=КБК!F4:F894)*($C$88=КБК!G4:G894)*(NOT(ISERR(SEARCH($N$1,КБК!D4:D894))))),ROW(КБК!E4:E894)-3,""),ROW()-$N$88)),"")</f>
        <v>спорт 1130387590.113.0</v>
      </c>
      <c r="B89" s="36" t="str">
        <f t="array" ref="B89:B90">IFERROR(INDEX(КБК!H4:H894,SMALL(IF((($D$88=КБК!F4:F894)*($C$88=КБК!G4:G894)*(NOT(ISERR(SEARCH($N$1,КБК!D4:D894))))),ROW(КБК!E4:E894)-3,""),ROW()-$N$88)),"")</f>
        <v>1102</v>
      </c>
      <c r="C89" s="26">
        <v>113</v>
      </c>
      <c r="D89" s="115">
        <v>226</v>
      </c>
      <c r="E89" s="121">
        <f>H89+K89</f>
        <v>495000</v>
      </c>
      <c r="F89" s="27">
        <f t="shared" ref="F89:G90" si="67">I89+L89</f>
        <v>495000</v>
      </c>
      <c r="G89" s="122">
        <f t="shared" si="67"/>
        <v>495000</v>
      </c>
      <c r="H89" s="117">
        <v>495000</v>
      </c>
      <c r="I89" s="34">
        <v>495000</v>
      </c>
      <c r="J89" s="34">
        <v>495000</v>
      </c>
      <c r="K89" s="34"/>
      <c r="L89" s="34"/>
      <c r="M89" s="34"/>
      <c r="N89" s="109"/>
      <c r="O89" s="109"/>
      <c r="P89" s="108"/>
    </row>
    <row r="90" spans="1:16" ht="12" customHeight="1">
      <c r="A90" s="28" t="str">
        <v/>
      </c>
      <c r="B90" s="36" t="str">
        <v/>
      </c>
      <c r="C90" s="26">
        <v>113</v>
      </c>
      <c r="D90" s="115">
        <v>226</v>
      </c>
      <c r="E90" s="121">
        <f>H90+K90</f>
        <v>0</v>
      </c>
      <c r="F90" s="27">
        <f t="shared" si="67"/>
        <v>0</v>
      </c>
      <c r="G90" s="122">
        <f t="shared" si="67"/>
        <v>0</v>
      </c>
      <c r="H90" s="117"/>
      <c r="I90" s="34"/>
      <c r="J90" s="34"/>
      <c r="K90" s="34"/>
      <c r="L90" s="34"/>
      <c r="M90" s="34"/>
      <c r="N90" s="109"/>
      <c r="O90" s="109"/>
      <c r="P90" s="108"/>
    </row>
    <row r="91" spans="1:16" ht="12" customHeight="1">
      <c r="A91" s="101" t="s">
        <v>489</v>
      </c>
      <c r="B91" s="36" t="s">
        <v>321</v>
      </c>
      <c r="C91" s="26">
        <v>119</v>
      </c>
      <c r="D91" s="115" t="s">
        <v>321</v>
      </c>
      <c r="E91" s="121">
        <f t="shared" ref="E91:F91" si="68">E92+E103</f>
        <v>8156890</v>
      </c>
      <c r="F91" s="27">
        <f t="shared" si="68"/>
        <v>8392560</v>
      </c>
      <c r="G91" s="122">
        <f>G92+G103</f>
        <v>8713320</v>
      </c>
      <c r="H91" s="116">
        <f t="shared" ref="H91:M91" si="69">H92+H103</f>
        <v>5746890</v>
      </c>
      <c r="I91" s="27">
        <f t="shared" si="69"/>
        <v>6503160</v>
      </c>
      <c r="J91" s="27">
        <f t="shared" si="69"/>
        <v>6903120</v>
      </c>
      <c r="K91" s="27">
        <f t="shared" si="69"/>
        <v>2410000</v>
      </c>
      <c r="L91" s="27">
        <f t="shared" si="69"/>
        <v>1889400</v>
      </c>
      <c r="M91" s="27">
        <f t="shared" si="69"/>
        <v>1810200</v>
      </c>
      <c r="N91" s="109"/>
      <c r="O91" s="109"/>
      <c r="P91" s="108"/>
    </row>
    <row r="92" spans="1:16" ht="12" customHeight="1">
      <c r="A92" s="100" t="s">
        <v>470</v>
      </c>
      <c r="B92" s="36" t="s">
        <v>321</v>
      </c>
      <c r="C92" s="26">
        <v>119</v>
      </c>
      <c r="D92" s="115">
        <v>213</v>
      </c>
      <c r="E92" s="121">
        <f t="shared" ref="E92:F92" si="70">SUM(E93:E102)</f>
        <v>8156890</v>
      </c>
      <c r="F92" s="27">
        <f t="shared" si="70"/>
        <v>8392560</v>
      </c>
      <c r="G92" s="122">
        <f>SUM(G93:G102)</f>
        <v>8713320</v>
      </c>
      <c r="H92" s="116">
        <f t="shared" ref="H92:M92" si="71">SUM(H93:H102)</f>
        <v>5746890</v>
      </c>
      <c r="I92" s="27">
        <f t="shared" si="71"/>
        <v>6503160</v>
      </c>
      <c r="J92" s="27">
        <f t="shared" si="71"/>
        <v>6903120</v>
      </c>
      <c r="K92" s="27">
        <f t="shared" si="71"/>
        <v>2410000</v>
      </c>
      <c r="L92" s="27">
        <f t="shared" si="71"/>
        <v>1889400</v>
      </c>
      <c r="M92" s="27">
        <f t="shared" si="71"/>
        <v>1810200</v>
      </c>
      <c r="N92" s="108">
        <f>ROW()</f>
        <v>92</v>
      </c>
      <c r="O92" s="109"/>
      <c r="P92" s="108"/>
    </row>
    <row r="93" spans="1:16" ht="12" customHeight="1">
      <c r="A93" s="28" t="str">
        <f t="array" ref="A93:A102">IFERROR(INDEX(КБК!E4:E894,SMALL(IF((($D$92=КБК!F4:F894)*($C$92=КБК!G4:G894)*(NOT(ISERR(SEARCH($N$1,КБК!D4:D894))))),ROW(КБК!E4:E894)-3,""),ROW()-$N$92)),"")</f>
        <v>доходы 0000000131.119.0</v>
      </c>
      <c r="B93" s="36" t="str">
        <f t="array" ref="B93:B102">IFERROR(INDEX(КБК!H4:H894,SMALL(IF((($D$92=КБК!F4:F894)*($C$92=КБК!G4:G894)*(NOT(ISERR(SEARCH($N$1,КБК!D4:D894))))),ROW(КБК!E4:E894)-3,""),ROW()-$N$92)),"")</f>
        <v>1102</v>
      </c>
      <c r="C93" s="26">
        <v>119</v>
      </c>
      <c r="D93" s="115">
        <v>213</v>
      </c>
      <c r="E93" s="121">
        <f>H93+K93</f>
        <v>480000</v>
      </c>
      <c r="F93" s="27">
        <f t="shared" ref="F93:G102" si="72">I93+L93</f>
        <v>480000</v>
      </c>
      <c r="G93" s="122">
        <f t="shared" si="72"/>
        <v>480000</v>
      </c>
      <c r="H93" s="117">
        <v>480000</v>
      </c>
      <c r="I93" s="34">
        <v>480000</v>
      </c>
      <c r="J93" s="34">
        <v>480000</v>
      </c>
      <c r="K93" s="34"/>
      <c r="L93" s="34"/>
      <c r="M93" s="34"/>
      <c r="N93" s="108"/>
      <c r="O93" s="109"/>
      <c r="P93" s="108"/>
    </row>
    <row r="94" spans="1:16" ht="12" customHeight="1">
      <c r="A94" s="28" t="str">
        <v>учащийся 0120823590.119.0</v>
      </c>
      <c r="B94" s="36" t="str">
        <v>0703</v>
      </c>
      <c r="C94" s="26">
        <v>119</v>
      </c>
      <c r="D94" s="115">
        <v>213</v>
      </c>
      <c r="E94" s="121">
        <f t="shared" ref="E94:E102" si="73">H94+K94</f>
        <v>0</v>
      </c>
      <c r="F94" s="27">
        <f t="shared" si="72"/>
        <v>0</v>
      </c>
      <c r="G94" s="122">
        <f t="shared" si="72"/>
        <v>0</v>
      </c>
      <c r="H94" s="117"/>
      <c r="I94" s="34"/>
      <c r="J94" s="34"/>
      <c r="K94" s="34"/>
      <c r="L94" s="34"/>
      <c r="M94" s="34"/>
      <c r="N94" s="108"/>
      <c r="O94" s="109"/>
      <c r="P94" s="108"/>
    </row>
    <row r="95" spans="1:16" ht="12" customHeight="1">
      <c r="A95" s="28" t="str">
        <v>спорт 1130387590.119.0</v>
      </c>
      <c r="B95" s="36" t="str">
        <v>0703</v>
      </c>
      <c r="C95" s="26">
        <v>119</v>
      </c>
      <c r="D95" s="115">
        <v>213</v>
      </c>
      <c r="E95" s="121">
        <f t="shared" si="73"/>
        <v>1722150</v>
      </c>
      <c r="F95" s="27">
        <f t="shared" si="72"/>
        <v>1791000</v>
      </c>
      <c r="G95" s="122">
        <f t="shared" si="72"/>
        <v>1862640</v>
      </c>
      <c r="H95" s="117">
        <v>1722150</v>
      </c>
      <c r="I95" s="34">
        <v>1791000</v>
      </c>
      <c r="J95" s="34">
        <v>1862640</v>
      </c>
      <c r="K95" s="34"/>
      <c r="L95" s="34"/>
      <c r="M95" s="34"/>
      <c r="N95" s="108"/>
      <c r="O95" s="109"/>
      <c r="P95" s="108"/>
    </row>
    <row r="96" spans="1:16" ht="12" customHeight="1">
      <c r="A96" s="28" t="str">
        <v>спорт 1130387590.119.0</v>
      </c>
      <c r="B96" s="36" t="str">
        <v>1102</v>
      </c>
      <c r="C96" s="26">
        <v>119</v>
      </c>
      <c r="D96" s="115">
        <v>213</v>
      </c>
      <c r="E96" s="121">
        <f t="shared" si="73"/>
        <v>3544740</v>
      </c>
      <c r="F96" s="27">
        <f t="shared" si="72"/>
        <v>4232160</v>
      </c>
      <c r="G96" s="122">
        <f t="shared" si="72"/>
        <v>4560480</v>
      </c>
      <c r="H96" s="117">
        <v>3544740</v>
      </c>
      <c r="I96" s="34">
        <v>4232160</v>
      </c>
      <c r="J96" s="34">
        <v>4560480</v>
      </c>
      <c r="K96" s="34"/>
      <c r="L96" s="34"/>
      <c r="M96" s="34"/>
      <c r="N96" s="108"/>
      <c r="O96" s="109"/>
      <c r="P96" s="108"/>
    </row>
    <row r="97" spans="1:16" ht="12" customHeight="1">
      <c r="A97" s="28" t="str">
        <v>спорт з/п 11303S2090.119.0</v>
      </c>
      <c r="B97" s="36" t="str">
        <v>1102</v>
      </c>
      <c r="C97" s="26">
        <v>119</v>
      </c>
      <c r="D97" s="115">
        <v>213</v>
      </c>
      <c r="E97" s="121">
        <f t="shared" si="73"/>
        <v>2410000</v>
      </c>
      <c r="F97" s="27">
        <f t="shared" si="72"/>
        <v>1889400</v>
      </c>
      <c r="G97" s="122">
        <f t="shared" si="72"/>
        <v>1810200</v>
      </c>
      <c r="H97" s="117"/>
      <c r="I97" s="34"/>
      <c r="J97" s="34"/>
      <c r="K97" s="34">
        <v>2410000</v>
      </c>
      <c r="L97" s="34">
        <v>1889400</v>
      </c>
      <c r="M97" s="34">
        <v>1810200</v>
      </c>
      <c r="N97" s="108"/>
      <c r="O97" s="109"/>
      <c r="P97" s="108"/>
    </row>
    <row r="98" spans="1:16" ht="12" customHeight="1">
      <c r="A98" s="28" t="str">
        <v>спорт доп.з/п 11303S2230.119.0</v>
      </c>
      <c r="B98" s="36" t="str">
        <v>1102</v>
      </c>
      <c r="C98" s="26">
        <v>119</v>
      </c>
      <c r="D98" s="115">
        <v>213</v>
      </c>
      <c r="E98" s="121">
        <f t="shared" si="73"/>
        <v>0</v>
      </c>
      <c r="F98" s="27">
        <f t="shared" si="72"/>
        <v>0</v>
      </c>
      <c r="G98" s="122">
        <f t="shared" si="72"/>
        <v>0</v>
      </c>
      <c r="H98" s="117"/>
      <c r="I98" s="34"/>
      <c r="J98" s="34"/>
      <c r="K98" s="34"/>
      <c r="L98" s="34"/>
      <c r="M98" s="34"/>
      <c r="N98" s="108"/>
      <c r="O98" s="109"/>
      <c r="P98" s="108"/>
    </row>
    <row r="99" spans="1:16" ht="12" customHeight="1">
      <c r="A99" s="28" t="str">
        <v/>
      </c>
      <c r="B99" s="36" t="str">
        <v/>
      </c>
      <c r="C99" s="26">
        <v>119</v>
      </c>
      <c r="D99" s="115">
        <v>213</v>
      </c>
      <c r="E99" s="121">
        <f t="shared" si="73"/>
        <v>0</v>
      </c>
      <c r="F99" s="27">
        <f t="shared" si="72"/>
        <v>0</v>
      </c>
      <c r="G99" s="122">
        <f t="shared" si="72"/>
        <v>0</v>
      </c>
      <c r="H99" s="117"/>
      <c r="I99" s="34"/>
      <c r="J99" s="34"/>
      <c r="K99" s="34"/>
      <c r="L99" s="34"/>
      <c r="M99" s="34"/>
      <c r="N99" s="108"/>
      <c r="O99" s="109"/>
      <c r="P99" s="108"/>
    </row>
    <row r="100" spans="1:16" ht="12" customHeight="1">
      <c r="A100" s="28" t="str">
        <v/>
      </c>
      <c r="B100" s="36" t="str">
        <v/>
      </c>
      <c r="C100" s="26">
        <v>119</v>
      </c>
      <c r="D100" s="115">
        <v>213</v>
      </c>
      <c r="E100" s="121">
        <f t="shared" si="73"/>
        <v>0</v>
      </c>
      <c r="F100" s="27">
        <f t="shared" si="72"/>
        <v>0</v>
      </c>
      <c r="G100" s="122">
        <f t="shared" si="72"/>
        <v>0</v>
      </c>
      <c r="H100" s="117"/>
      <c r="I100" s="34"/>
      <c r="J100" s="34"/>
      <c r="K100" s="34"/>
      <c r="L100" s="34"/>
      <c r="M100" s="34"/>
      <c r="N100" s="108"/>
      <c r="O100" s="109"/>
      <c r="P100" s="108"/>
    </row>
    <row r="101" spans="1:16" ht="12" customHeight="1">
      <c r="A101" s="28" t="str">
        <v/>
      </c>
      <c r="B101" s="36" t="str">
        <v/>
      </c>
      <c r="C101" s="26">
        <v>119</v>
      </c>
      <c r="D101" s="115">
        <v>213</v>
      </c>
      <c r="E101" s="121">
        <f t="shared" si="73"/>
        <v>0</v>
      </c>
      <c r="F101" s="27">
        <f t="shared" si="72"/>
        <v>0</v>
      </c>
      <c r="G101" s="122">
        <f t="shared" si="72"/>
        <v>0</v>
      </c>
      <c r="H101" s="117"/>
      <c r="I101" s="34"/>
      <c r="J101" s="34"/>
      <c r="K101" s="34"/>
      <c r="L101" s="34"/>
      <c r="M101" s="34"/>
      <c r="N101" s="108"/>
      <c r="O101" s="109"/>
      <c r="P101" s="108"/>
    </row>
    <row r="102" spans="1:16" ht="12" customHeight="1">
      <c r="A102" s="28" t="str">
        <v/>
      </c>
      <c r="B102" s="36" t="str">
        <v/>
      </c>
      <c r="C102" s="26">
        <v>119</v>
      </c>
      <c r="D102" s="115">
        <v>213</v>
      </c>
      <c r="E102" s="121">
        <f t="shared" si="73"/>
        <v>0</v>
      </c>
      <c r="F102" s="27">
        <f t="shared" si="72"/>
        <v>0</v>
      </c>
      <c r="G102" s="122">
        <f t="shared" si="72"/>
        <v>0</v>
      </c>
      <c r="H102" s="117"/>
      <c r="I102" s="34"/>
      <c r="J102" s="34"/>
      <c r="K102" s="34"/>
      <c r="L102" s="34"/>
      <c r="M102" s="34"/>
      <c r="N102" s="108"/>
      <c r="O102" s="109"/>
      <c r="P102" s="108"/>
    </row>
    <row r="103" spans="1:16" ht="12" customHeight="1">
      <c r="A103" s="101" t="s">
        <v>472</v>
      </c>
      <c r="B103" s="36" t="s">
        <v>321</v>
      </c>
      <c r="C103" s="26">
        <v>119</v>
      </c>
      <c r="D103" s="115">
        <v>266</v>
      </c>
      <c r="E103" s="121">
        <f t="shared" ref="E103:F103" si="74">SUM(E104:E105)</f>
        <v>0</v>
      </c>
      <c r="F103" s="27">
        <f t="shared" si="74"/>
        <v>0</v>
      </c>
      <c r="G103" s="122">
        <f>SUM(G104:G105)</f>
        <v>0</v>
      </c>
      <c r="H103" s="116">
        <f t="shared" ref="H103:M103" si="75">SUM(H104:H105)</f>
        <v>0</v>
      </c>
      <c r="I103" s="27">
        <f t="shared" si="75"/>
        <v>0</v>
      </c>
      <c r="J103" s="27">
        <f t="shared" si="75"/>
        <v>0</v>
      </c>
      <c r="K103" s="27">
        <f t="shared" si="75"/>
        <v>0</v>
      </c>
      <c r="L103" s="27">
        <f t="shared" si="75"/>
        <v>0</v>
      </c>
      <c r="M103" s="27">
        <f t="shared" si="75"/>
        <v>0</v>
      </c>
      <c r="N103" s="108">
        <f>ROW()</f>
        <v>103</v>
      </c>
      <c r="O103" s="109"/>
      <c r="P103" s="108"/>
    </row>
    <row r="104" spans="1:16" ht="12" customHeight="1">
      <c r="A104" s="28" t="str">
        <f t="array" ref="A104:A105">IFERROR(INDEX(КБК!E4:E894,SMALL(IF((($D$103=КБК!F4:F894)*($C$103=КБК!G4:G894)*(NOT(ISERR(SEARCH($N$1,КБК!D4:D894))))),ROW(КБК!E4:E894)-3,""),ROW()-$N$103)),"")</f>
        <v/>
      </c>
      <c r="B104" s="36" t="str">
        <f t="array" ref="B104:B105">IFERROR(INDEX(КБК!H4:H894,SMALL(IF((($D$103=КБК!F4:F894)*($C$103=КБК!G4:G894)*(NOT(ISERR(SEARCH($N$1,КБК!D4:D894))))),ROW(КБК!E4:E894)-3,""),ROW()-$N$103)),"")</f>
        <v/>
      </c>
      <c r="C104" s="26">
        <v>119</v>
      </c>
      <c r="D104" s="115">
        <v>266</v>
      </c>
      <c r="E104" s="121">
        <f>H104+K104</f>
        <v>0</v>
      </c>
      <c r="F104" s="27">
        <f t="shared" ref="F104:G105" si="76">I104+L104</f>
        <v>0</v>
      </c>
      <c r="G104" s="122">
        <f t="shared" si="76"/>
        <v>0</v>
      </c>
      <c r="H104" s="117"/>
      <c r="I104" s="34"/>
      <c r="J104" s="34"/>
      <c r="K104" s="34"/>
      <c r="L104" s="34"/>
      <c r="M104" s="34"/>
      <c r="N104" s="108"/>
      <c r="O104" s="109"/>
      <c r="P104" s="108"/>
    </row>
    <row r="105" spans="1:16" ht="12" customHeight="1">
      <c r="A105" s="28" t="str">
        <v/>
      </c>
      <c r="B105" s="36" t="str">
        <v/>
      </c>
      <c r="C105" s="26">
        <v>119</v>
      </c>
      <c r="D105" s="115">
        <v>266</v>
      </c>
      <c r="E105" s="121">
        <f>H105+K105</f>
        <v>0</v>
      </c>
      <c r="F105" s="27">
        <f t="shared" si="76"/>
        <v>0</v>
      </c>
      <c r="G105" s="122">
        <f t="shared" si="76"/>
        <v>0</v>
      </c>
      <c r="H105" s="117"/>
      <c r="I105" s="34"/>
      <c r="J105" s="34"/>
      <c r="K105" s="34"/>
      <c r="L105" s="34"/>
      <c r="M105" s="34"/>
      <c r="N105" s="108"/>
      <c r="O105" s="109"/>
      <c r="P105" s="108"/>
    </row>
    <row r="106" spans="1:16" ht="12" customHeight="1">
      <c r="A106" s="101" t="s">
        <v>473</v>
      </c>
      <c r="B106" s="36" t="s">
        <v>321</v>
      </c>
      <c r="C106" s="26">
        <v>300</v>
      </c>
      <c r="D106" s="115" t="s">
        <v>321</v>
      </c>
      <c r="E106" s="121">
        <f t="shared" ref="E106:F106" si="77">E107+E111+E113+E115</f>
        <v>0</v>
      </c>
      <c r="F106" s="27">
        <f t="shared" si="77"/>
        <v>0</v>
      </c>
      <c r="G106" s="122">
        <f>G107+G111+G113+G115</f>
        <v>0</v>
      </c>
      <c r="H106" s="116">
        <f t="shared" ref="H106:M106" si="78">H107+H111+H113+H115</f>
        <v>0</v>
      </c>
      <c r="I106" s="27">
        <f t="shared" si="78"/>
        <v>0</v>
      </c>
      <c r="J106" s="27">
        <f t="shared" si="78"/>
        <v>0</v>
      </c>
      <c r="K106" s="27">
        <f t="shared" si="78"/>
        <v>0</v>
      </c>
      <c r="L106" s="27">
        <f t="shared" si="78"/>
        <v>0</v>
      </c>
      <c r="M106" s="27">
        <f t="shared" si="78"/>
        <v>0</v>
      </c>
      <c r="N106" s="108"/>
      <c r="O106" s="109"/>
      <c r="P106" s="108"/>
    </row>
    <row r="107" spans="1:16" ht="12" customHeight="1">
      <c r="A107" s="77" t="s">
        <v>490</v>
      </c>
      <c r="B107" s="36" t="s">
        <v>321</v>
      </c>
      <c r="C107" s="26">
        <v>321</v>
      </c>
      <c r="D107" s="115" t="s">
        <v>321</v>
      </c>
      <c r="E107" s="121">
        <f t="shared" ref="E107:F107" si="79">SUM(E108:E110)</f>
        <v>0</v>
      </c>
      <c r="F107" s="27">
        <f t="shared" si="79"/>
        <v>0</v>
      </c>
      <c r="G107" s="122">
        <f>SUM(G108:G110)</f>
        <v>0</v>
      </c>
      <c r="H107" s="116">
        <f t="shared" ref="H107:M107" si="80">SUM(H108:H110)</f>
        <v>0</v>
      </c>
      <c r="I107" s="27">
        <f t="shared" si="80"/>
        <v>0</v>
      </c>
      <c r="J107" s="27">
        <f t="shared" si="80"/>
        <v>0</v>
      </c>
      <c r="K107" s="27">
        <f t="shared" si="80"/>
        <v>0</v>
      </c>
      <c r="L107" s="27">
        <f t="shared" si="80"/>
        <v>0</v>
      </c>
      <c r="M107" s="27">
        <f t="shared" si="80"/>
        <v>0</v>
      </c>
      <c r="N107" s="108">
        <f>ROW()</f>
        <v>107</v>
      </c>
      <c r="O107" s="109"/>
      <c r="P107" s="108"/>
    </row>
    <row r="108" spans="1:16" ht="12" customHeight="1">
      <c r="A108" s="28"/>
      <c r="B108" s="36"/>
      <c r="C108" s="26">
        <v>321</v>
      </c>
      <c r="D108" s="115" t="s">
        <v>321</v>
      </c>
      <c r="E108" s="121">
        <f>H108+K108</f>
        <v>0</v>
      </c>
      <c r="F108" s="27">
        <f t="shared" ref="F108:G110" si="81">I108+L108</f>
        <v>0</v>
      </c>
      <c r="G108" s="122">
        <f t="shared" si="81"/>
        <v>0</v>
      </c>
      <c r="H108" s="117"/>
      <c r="I108" s="34"/>
      <c r="J108" s="34"/>
      <c r="K108" s="34"/>
      <c r="L108" s="34"/>
      <c r="M108" s="34"/>
      <c r="N108" s="108"/>
      <c r="O108" s="109"/>
      <c r="P108" s="108"/>
    </row>
    <row r="109" spans="1:16" ht="12" customHeight="1">
      <c r="A109" s="28"/>
      <c r="B109" s="36"/>
      <c r="C109" s="26">
        <v>321</v>
      </c>
      <c r="D109" s="115" t="s">
        <v>321</v>
      </c>
      <c r="E109" s="121">
        <f t="shared" ref="E109:E110" si="82">H109+K109</f>
        <v>0</v>
      </c>
      <c r="F109" s="27">
        <f t="shared" si="81"/>
        <v>0</v>
      </c>
      <c r="G109" s="122">
        <f t="shared" si="81"/>
        <v>0</v>
      </c>
      <c r="H109" s="117"/>
      <c r="I109" s="34"/>
      <c r="J109" s="34"/>
      <c r="K109" s="34"/>
      <c r="L109" s="34"/>
      <c r="M109" s="34"/>
      <c r="N109" s="108"/>
      <c r="O109" s="109"/>
      <c r="P109" s="108"/>
    </row>
    <row r="110" spans="1:16" ht="12" customHeight="1">
      <c r="A110" s="28"/>
      <c r="B110" s="36"/>
      <c r="C110" s="26">
        <v>321</v>
      </c>
      <c r="D110" s="115" t="s">
        <v>321</v>
      </c>
      <c r="E110" s="121">
        <f t="shared" si="82"/>
        <v>0</v>
      </c>
      <c r="F110" s="27">
        <f t="shared" si="81"/>
        <v>0</v>
      </c>
      <c r="G110" s="122">
        <f t="shared" si="81"/>
        <v>0</v>
      </c>
      <c r="H110" s="117"/>
      <c r="I110" s="34"/>
      <c r="J110" s="34"/>
      <c r="K110" s="34"/>
      <c r="L110" s="34"/>
      <c r="M110" s="34"/>
      <c r="N110" s="108"/>
      <c r="O110" s="109"/>
      <c r="P110" s="108"/>
    </row>
    <row r="111" spans="1:16" ht="12" customHeight="1">
      <c r="A111" s="77" t="s">
        <v>491</v>
      </c>
      <c r="B111" s="36" t="s">
        <v>321</v>
      </c>
      <c r="C111" s="26">
        <v>340</v>
      </c>
      <c r="D111" s="115" t="s">
        <v>321</v>
      </c>
      <c r="E111" s="121">
        <f t="shared" ref="E111:F111" si="83">SUM(E112)</f>
        <v>0</v>
      </c>
      <c r="F111" s="27">
        <f t="shared" si="83"/>
        <v>0</v>
      </c>
      <c r="G111" s="122">
        <f>SUM(G112)</f>
        <v>0</v>
      </c>
      <c r="H111" s="116">
        <f t="shared" ref="H111:M111" si="84">SUM(H112)</f>
        <v>0</v>
      </c>
      <c r="I111" s="27">
        <f t="shared" si="84"/>
        <v>0</v>
      </c>
      <c r="J111" s="27">
        <f t="shared" si="84"/>
        <v>0</v>
      </c>
      <c r="K111" s="27">
        <f t="shared" si="84"/>
        <v>0</v>
      </c>
      <c r="L111" s="27">
        <f t="shared" si="84"/>
        <v>0</v>
      </c>
      <c r="M111" s="27">
        <f t="shared" si="84"/>
        <v>0</v>
      </c>
      <c r="N111" s="108">
        <f>ROW()</f>
        <v>111</v>
      </c>
      <c r="O111" s="109"/>
      <c r="P111" s="108"/>
    </row>
    <row r="112" spans="1:16" ht="12" customHeight="1">
      <c r="A112" s="77"/>
      <c r="B112" s="36" t="s">
        <v>321</v>
      </c>
      <c r="C112" s="26">
        <v>340</v>
      </c>
      <c r="D112" s="115" t="s">
        <v>321</v>
      </c>
      <c r="E112" s="121">
        <f>H112+K112</f>
        <v>0</v>
      </c>
      <c r="F112" s="27">
        <f t="shared" ref="F112:G112" si="85">I112+L112</f>
        <v>0</v>
      </c>
      <c r="G112" s="122">
        <f t="shared" si="85"/>
        <v>0</v>
      </c>
      <c r="H112" s="117"/>
      <c r="I112" s="34"/>
      <c r="J112" s="34"/>
      <c r="K112" s="34"/>
      <c r="L112" s="34"/>
      <c r="M112" s="34"/>
      <c r="N112" s="108"/>
      <c r="O112" s="109"/>
      <c r="P112" s="108"/>
    </row>
    <row r="113" spans="1:16" ht="12" customHeight="1">
      <c r="A113" s="77" t="s">
        <v>492</v>
      </c>
      <c r="B113" s="36" t="s">
        <v>321</v>
      </c>
      <c r="C113" s="26">
        <v>350</v>
      </c>
      <c r="D113" s="115" t="s">
        <v>321</v>
      </c>
      <c r="E113" s="121">
        <f t="shared" ref="E113:F113" si="86">SUM(E114)</f>
        <v>0</v>
      </c>
      <c r="F113" s="27">
        <f t="shared" si="86"/>
        <v>0</v>
      </c>
      <c r="G113" s="122">
        <f>SUM(G114)</f>
        <v>0</v>
      </c>
      <c r="H113" s="116">
        <f t="shared" ref="H113:M113" si="87">SUM(H114)</f>
        <v>0</v>
      </c>
      <c r="I113" s="27">
        <f t="shared" si="87"/>
        <v>0</v>
      </c>
      <c r="J113" s="27">
        <f t="shared" si="87"/>
        <v>0</v>
      </c>
      <c r="K113" s="27">
        <f t="shared" si="87"/>
        <v>0</v>
      </c>
      <c r="L113" s="27">
        <f t="shared" si="87"/>
        <v>0</v>
      </c>
      <c r="M113" s="27">
        <f t="shared" si="87"/>
        <v>0</v>
      </c>
      <c r="N113" s="108">
        <f>ROW()</f>
        <v>113</v>
      </c>
      <c r="O113" s="109"/>
      <c r="P113" s="108"/>
    </row>
    <row r="114" spans="1:16" ht="12" customHeight="1">
      <c r="A114" s="28" t="str">
        <f t="array" ref="A114">IFERROR(INDEX(КБК!E4:E894,SMALL(IF((($D$114=КБК!F4:F894)*($C$114=КБК!G4:G894)*(NOT(ISERR(SEARCH($N$1,КБК!D4:D894))))),ROW(КБК!E4:E894)-3,""),ROW()-$N$107-3)),"")</f>
        <v/>
      </c>
      <c r="B114" s="36" t="str">
        <f t="array" ref="B114">IFERROR(INDEX(КБК!H4:H894,SMALL(IF((($D$114=КБК!F4:F894)*($C$114=КБК!G4:G894)*(NOT(ISERR(SEARCH($N$1,КБК!D4:D894))))),ROW(КБК!E4:E894)-3,""),ROW()-$N$107-3)),"")</f>
        <v/>
      </c>
      <c r="C114" s="26">
        <v>350</v>
      </c>
      <c r="D114" s="115">
        <v>296</v>
      </c>
      <c r="E114" s="121">
        <f>H114+K114</f>
        <v>0</v>
      </c>
      <c r="F114" s="27">
        <f t="shared" ref="F114:G114" si="88">I114+L114</f>
        <v>0</v>
      </c>
      <c r="G114" s="122">
        <f t="shared" si="88"/>
        <v>0</v>
      </c>
      <c r="H114" s="117"/>
      <c r="I114" s="34"/>
      <c r="J114" s="34"/>
      <c r="K114" s="34"/>
      <c r="L114" s="34"/>
      <c r="M114" s="34"/>
      <c r="N114" s="108"/>
      <c r="O114" s="109"/>
      <c r="P114" s="108"/>
    </row>
    <row r="115" spans="1:16" ht="12" customHeight="1">
      <c r="A115" s="77" t="s">
        <v>493</v>
      </c>
      <c r="B115" s="36" t="s">
        <v>321</v>
      </c>
      <c r="C115" s="26">
        <v>360</v>
      </c>
      <c r="D115" s="115" t="s">
        <v>321</v>
      </c>
      <c r="E115" s="121">
        <f t="shared" ref="E115:F115" si="89">SUM(E116)</f>
        <v>0</v>
      </c>
      <c r="F115" s="27">
        <f t="shared" si="89"/>
        <v>0</v>
      </c>
      <c r="G115" s="122">
        <f>SUM(G116)</f>
        <v>0</v>
      </c>
      <c r="H115" s="116">
        <f t="shared" ref="H115:M115" si="90">SUM(H116)</f>
        <v>0</v>
      </c>
      <c r="I115" s="27">
        <f t="shared" si="90"/>
        <v>0</v>
      </c>
      <c r="J115" s="27">
        <f t="shared" si="90"/>
        <v>0</v>
      </c>
      <c r="K115" s="27">
        <f t="shared" si="90"/>
        <v>0</v>
      </c>
      <c r="L115" s="27">
        <f t="shared" si="90"/>
        <v>0</v>
      </c>
      <c r="M115" s="27">
        <f t="shared" si="90"/>
        <v>0</v>
      </c>
      <c r="N115" s="108"/>
      <c r="O115" s="109"/>
      <c r="P115" s="108"/>
    </row>
    <row r="116" spans="1:16" ht="12" customHeight="1">
      <c r="A116" s="28" t="str">
        <f t="array" ref="A116">IFERROR(INDEX(КБК!E4:E894,SMALL(IF((($D$116=КБК!F4:F894)*($C$116=КБК!G4:G894)*(NOT(ISERR(SEARCH($N$1,КБК!D4:D894))))),ROW(КБК!E4:E894)-3,""),ROW()-$N$107-4)),"")</f>
        <v/>
      </c>
      <c r="B116" s="36" t="str">
        <f t="array" ref="B116">IFERROR(INDEX(КБК!H4:H894,SMALL(IF((($D$116=КБК!F4:F894)*($C$116=КБК!G4:G894)*(NOT(ISERR(SEARCH($N$1,КБК!D4:D894))))),ROW(КБК!E4:E894)-3,""),ROW()-$N$107-4)),"")</f>
        <v/>
      </c>
      <c r="C116" s="26">
        <v>360</v>
      </c>
      <c r="D116" s="115">
        <v>296</v>
      </c>
      <c r="E116" s="121">
        <f>H116+K116</f>
        <v>0</v>
      </c>
      <c r="F116" s="27">
        <f t="shared" ref="F116:G116" si="91">I116+L116</f>
        <v>0</v>
      </c>
      <c r="G116" s="122">
        <f t="shared" si="91"/>
        <v>0</v>
      </c>
      <c r="H116" s="117"/>
      <c r="I116" s="34"/>
      <c r="J116" s="34"/>
      <c r="K116" s="34"/>
      <c r="L116" s="34"/>
      <c r="M116" s="34"/>
      <c r="N116" s="108"/>
      <c r="O116" s="109"/>
      <c r="P116" s="108"/>
    </row>
    <row r="117" spans="1:16" ht="12" customHeight="1">
      <c r="A117" s="101" t="s">
        <v>474</v>
      </c>
      <c r="B117" s="36" t="s">
        <v>321</v>
      </c>
      <c r="C117" s="26">
        <v>810</v>
      </c>
      <c r="D117" s="115" t="s">
        <v>321</v>
      </c>
      <c r="E117" s="121">
        <f t="shared" ref="E117:F117" si="92">SUM(E118)</f>
        <v>0</v>
      </c>
      <c r="F117" s="27">
        <f t="shared" si="92"/>
        <v>0</v>
      </c>
      <c r="G117" s="122">
        <f>SUM(G118)</f>
        <v>0</v>
      </c>
      <c r="H117" s="116">
        <f t="shared" ref="H117:M117" si="93">SUM(H118)</f>
        <v>0</v>
      </c>
      <c r="I117" s="27">
        <f t="shared" si="93"/>
        <v>0</v>
      </c>
      <c r="J117" s="27">
        <f t="shared" si="93"/>
        <v>0</v>
      </c>
      <c r="K117" s="27">
        <f t="shared" si="93"/>
        <v>0</v>
      </c>
      <c r="L117" s="27">
        <f t="shared" si="93"/>
        <v>0</v>
      </c>
      <c r="M117" s="27">
        <f t="shared" si="93"/>
        <v>0</v>
      </c>
      <c r="N117" s="108">
        <f>ROW()</f>
        <v>117</v>
      </c>
      <c r="O117" s="109"/>
      <c r="P117" s="108"/>
    </row>
    <row r="118" spans="1:16" ht="12" customHeight="1">
      <c r="A118" s="25"/>
      <c r="B118" s="36" t="s">
        <v>321</v>
      </c>
      <c r="C118" s="26">
        <v>810</v>
      </c>
      <c r="D118" s="115" t="s">
        <v>321</v>
      </c>
      <c r="E118" s="121">
        <f>H118+K118</f>
        <v>0</v>
      </c>
      <c r="F118" s="27">
        <f t="shared" ref="F118:G118" si="94">I118+L118</f>
        <v>0</v>
      </c>
      <c r="G118" s="122">
        <f t="shared" si="94"/>
        <v>0</v>
      </c>
      <c r="H118" s="117"/>
      <c r="I118" s="34"/>
      <c r="J118" s="34"/>
      <c r="K118" s="34"/>
      <c r="L118" s="34"/>
      <c r="M118" s="34"/>
      <c r="N118" s="108"/>
      <c r="O118" s="109"/>
      <c r="P118" s="108"/>
    </row>
    <row r="119" spans="1:16" ht="12" customHeight="1">
      <c r="A119" s="100" t="s">
        <v>475</v>
      </c>
      <c r="B119" s="36" t="s">
        <v>321</v>
      </c>
      <c r="C119" s="26">
        <v>830</v>
      </c>
      <c r="D119" s="115" t="s">
        <v>321</v>
      </c>
      <c r="E119" s="121">
        <f t="shared" ref="E119:F119" si="95">E120+E123</f>
        <v>0</v>
      </c>
      <c r="F119" s="27">
        <f t="shared" si="95"/>
        <v>0</v>
      </c>
      <c r="G119" s="122">
        <f>G120+G123</f>
        <v>0</v>
      </c>
      <c r="H119" s="116">
        <f t="shared" ref="H119:M119" si="96">H120+H123</f>
        <v>0</v>
      </c>
      <c r="I119" s="27">
        <f t="shared" si="96"/>
        <v>0</v>
      </c>
      <c r="J119" s="27">
        <f t="shared" si="96"/>
        <v>0</v>
      </c>
      <c r="K119" s="27">
        <f t="shared" si="96"/>
        <v>0</v>
      </c>
      <c r="L119" s="27">
        <f t="shared" si="96"/>
        <v>0</v>
      </c>
      <c r="M119" s="27">
        <f t="shared" si="96"/>
        <v>0</v>
      </c>
      <c r="N119" s="108"/>
      <c r="O119" s="109"/>
      <c r="P119" s="108"/>
    </row>
    <row r="120" spans="1:16" ht="12" customHeight="1">
      <c r="A120" s="25" t="s">
        <v>341</v>
      </c>
      <c r="B120" s="36" t="s">
        <v>321</v>
      </c>
      <c r="C120" s="26">
        <v>831</v>
      </c>
      <c r="D120" s="115">
        <v>293</v>
      </c>
      <c r="E120" s="121">
        <f t="shared" ref="E120:F120" si="97">SUM(E121:E122)</f>
        <v>0</v>
      </c>
      <c r="F120" s="27">
        <f t="shared" si="97"/>
        <v>0</v>
      </c>
      <c r="G120" s="122">
        <f>SUM(G121:G122)</f>
        <v>0</v>
      </c>
      <c r="H120" s="116">
        <f t="shared" ref="H120:M120" si="98">SUM(H121:H122)</f>
        <v>0</v>
      </c>
      <c r="I120" s="27">
        <f t="shared" si="98"/>
        <v>0</v>
      </c>
      <c r="J120" s="27">
        <f t="shared" si="98"/>
        <v>0</v>
      </c>
      <c r="K120" s="27">
        <f t="shared" si="98"/>
        <v>0</v>
      </c>
      <c r="L120" s="27">
        <f t="shared" si="98"/>
        <v>0</v>
      </c>
      <c r="M120" s="27">
        <f t="shared" si="98"/>
        <v>0</v>
      </c>
      <c r="N120" s="108">
        <f>ROW()</f>
        <v>120</v>
      </c>
      <c r="O120" s="109"/>
      <c r="P120" s="108"/>
    </row>
    <row r="121" spans="1:16" ht="12" customHeight="1">
      <c r="A121" s="28" t="str">
        <f t="array" ref="A121:A122">IFERROR(INDEX(КБК!E4:E894,SMALL(IF((($D$120=КБК!F4:F894)*($C$120=КБК!G4:G894)*(NOT(ISERR(SEARCH($N$1,КБК!D4:D894))))),ROW(КБК!E4:E894)-3,""),ROW()-$N$120)),"")</f>
        <v/>
      </c>
      <c r="B121" s="36" t="str">
        <f t="array" ref="B121:B122">IFERROR(INDEX(КБК!H4:H894,SMALL(IF((($D$120=КБК!F4:F894)*($C$120=КБК!G4:G894)*(NOT(ISERR(SEARCH($N$1,КБК!D4:D894))))),ROW(КБК!E4:E894)-3,""),ROW()-$N$120)),"")</f>
        <v/>
      </c>
      <c r="C121" s="26">
        <v>831</v>
      </c>
      <c r="D121" s="115">
        <v>293</v>
      </c>
      <c r="E121" s="121">
        <f>H121+K121</f>
        <v>0</v>
      </c>
      <c r="F121" s="27">
        <f t="shared" ref="F121:G122" si="99">I121+L121</f>
        <v>0</v>
      </c>
      <c r="G121" s="122">
        <f t="shared" si="99"/>
        <v>0</v>
      </c>
      <c r="H121" s="117"/>
      <c r="I121" s="34"/>
      <c r="J121" s="34"/>
      <c r="K121" s="34"/>
      <c r="L121" s="34"/>
      <c r="M121" s="34"/>
      <c r="N121" s="108"/>
      <c r="O121" s="109"/>
      <c r="P121" s="108"/>
    </row>
    <row r="122" spans="1:16" ht="12" customHeight="1">
      <c r="A122" s="28" t="str">
        <v/>
      </c>
      <c r="B122" s="36" t="str">
        <v/>
      </c>
      <c r="C122" s="26">
        <v>831</v>
      </c>
      <c r="D122" s="115">
        <v>293</v>
      </c>
      <c r="E122" s="121">
        <f>H122+K122</f>
        <v>0</v>
      </c>
      <c r="F122" s="27">
        <f t="shared" si="99"/>
        <v>0</v>
      </c>
      <c r="G122" s="122">
        <f t="shared" si="99"/>
        <v>0</v>
      </c>
      <c r="H122" s="117"/>
      <c r="I122" s="34"/>
      <c r="J122" s="34"/>
      <c r="K122" s="34"/>
      <c r="L122" s="34"/>
      <c r="M122" s="34"/>
      <c r="N122" s="108"/>
      <c r="O122" s="109"/>
      <c r="P122" s="108"/>
    </row>
    <row r="123" spans="1:16" ht="12" customHeight="1">
      <c r="A123" s="25" t="s">
        <v>311</v>
      </c>
      <c r="B123" s="36" t="s">
        <v>321</v>
      </c>
      <c r="C123" s="26">
        <v>831</v>
      </c>
      <c r="D123" s="115">
        <v>296</v>
      </c>
      <c r="E123" s="121">
        <f t="shared" ref="E123:F123" si="100">SUM(E124:E127)</f>
        <v>0</v>
      </c>
      <c r="F123" s="27">
        <f t="shared" si="100"/>
        <v>0</v>
      </c>
      <c r="G123" s="122">
        <f>SUM(G124:G127)</f>
        <v>0</v>
      </c>
      <c r="H123" s="116">
        <f t="shared" ref="H123:M123" si="101">SUM(H124:H127)</f>
        <v>0</v>
      </c>
      <c r="I123" s="27">
        <f t="shared" si="101"/>
        <v>0</v>
      </c>
      <c r="J123" s="27">
        <f t="shared" si="101"/>
        <v>0</v>
      </c>
      <c r="K123" s="27">
        <f t="shared" si="101"/>
        <v>0</v>
      </c>
      <c r="L123" s="27">
        <f t="shared" si="101"/>
        <v>0</v>
      </c>
      <c r="M123" s="27">
        <f t="shared" si="101"/>
        <v>0</v>
      </c>
      <c r="N123" s="108">
        <f>ROW()</f>
        <v>123</v>
      </c>
      <c r="O123" s="109"/>
      <c r="P123" s="108"/>
    </row>
    <row r="124" spans="1:16" ht="12" customHeight="1">
      <c r="A124" s="28" t="str">
        <f t="array" ref="A124:A125">IFERROR(INDEX(КБК!E4:E894,SMALL(IF((($D$123=КБК!F4:F894)*($C$123=КБК!G4:G894)*(NOT(ISERR(SEARCH($N$1,КБК!D4:D894))))),ROW(КБК!E4:E894)-3,""),ROW()-$N$123)),"")</f>
        <v/>
      </c>
      <c r="B124" s="36" t="str">
        <f t="array" ref="B124:B125">IFERROR(INDEX(КБК!H4:H894,SMALL(IF((($D$123=КБК!F4:F894)*($C$123=КБК!G4:G894)*(NOT(ISERR(SEARCH($N$1,КБК!D4:D894))))),ROW(КБК!E4:E894)-3,""),ROW()-$N$123)),"")</f>
        <v/>
      </c>
      <c r="C124" s="26">
        <v>831</v>
      </c>
      <c r="D124" s="115">
        <v>296</v>
      </c>
      <c r="E124" s="121">
        <f>H124+K124</f>
        <v>0</v>
      </c>
      <c r="F124" s="27">
        <f t="shared" ref="F124:G127" si="102">I124+L124</f>
        <v>0</v>
      </c>
      <c r="G124" s="122">
        <f t="shared" si="102"/>
        <v>0</v>
      </c>
      <c r="H124" s="117"/>
      <c r="I124" s="34"/>
      <c r="J124" s="34"/>
      <c r="K124" s="34"/>
      <c r="L124" s="34"/>
      <c r="M124" s="34"/>
      <c r="N124" s="108"/>
      <c r="O124" s="109"/>
      <c r="P124" s="108"/>
    </row>
    <row r="125" spans="1:16" ht="12" customHeight="1">
      <c r="A125" s="28" t="str">
        <v/>
      </c>
      <c r="B125" s="36" t="str">
        <v/>
      </c>
      <c r="C125" s="26">
        <v>831</v>
      </c>
      <c r="D125" s="115">
        <v>296</v>
      </c>
      <c r="E125" s="121">
        <f t="shared" ref="E125:E127" si="103">H125+K125</f>
        <v>0</v>
      </c>
      <c r="F125" s="27">
        <f t="shared" si="102"/>
        <v>0</v>
      </c>
      <c r="G125" s="122">
        <f t="shared" si="102"/>
        <v>0</v>
      </c>
      <c r="H125" s="117"/>
      <c r="I125" s="34"/>
      <c r="J125" s="34"/>
      <c r="K125" s="34"/>
      <c r="L125" s="34"/>
      <c r="M125" s="34"/>
      <c r="N125" s="108"/>
      <c r="O125" s="109"/>
      <c r="P125" s="108"/>
    </row>
    <row r="126" spans="1:16" ht="12" customHeight="1">
      <c r="A126" s="28" t="str">
        <f t="array" ref="A126:A127">IFERROR(INDEX(КБК!E4:E894,SMALL(IF((($D$126=КБК!F4:F894)*($C$126=КБК!G4:G894)*(NOT(ISERR(SEARCH($N$1,КБК!D4:D894))))),ROW(КБК!E4:E894)-3,""),ROW()-$N$126+1)),"")</f>
        <v/>
      </c>
      <c r="B126" s="36" t="str">
        <f t="array" ref="B126:B127">IFERROR(INDEX(КБК!H4:H894,SMALL(IF((($D$126=КБК!F4:F894)*($C$126=КБК!G4:G894)*(NOT(ISERR(SEARCH($N$1,КБК!D4:D894))))),ROW(КБК!E4:E894)-3,""),ROW()-$N$126+1)),"")</f>
        <v/>
      </c>
      <c r="C126" s="26">
        <v>831</v>
      </c>
      <c r="D126" s="115">
        <v>297</v>
      </c>
      <c r="E126" s="121">
        <f t="shared" si="103"/>
        <v>0</v>
      </c>
      <c r="F126" s="27">
        <f t="shared" si="102"/>
        <v>0</v>
      </c>
      <c r="G126" s="122">
        <f t="shared" si="102"/>
        <v>0</v>
      </c>
      <c r="H126" s="117"/>
      <c r="I126" s="34"/>
      <c r="J126" s="34"/>
      <c r="K126" s="34"/>
      <c r="L126" s="34"/>
      <c r="M126" s="34"/>
      <c r="N126" s="108">
        <f>ROW()</f>
        <v>126</v>
      </c>
      <c r="O126" s="109"/>
      <c r="P126" s="108"/>
    </row>
    <row r="127" spans="1:16" ht="12" customHeight="1">
      <c r="A127" s="28" t="str">
        <v/>
      </c>
      <c r="B127" s="36" t="str">
        <v/>
      </c>
      <c r="C127" s="26">
        <v>831</v>
      </c>
      <c r="D127" s="115">
        <v>297</v>
      </c>
      <c r="E127" s="121">
        <f t="shared" si="103"/>
        <v>0</v>
      </c>
      <c r="F127" s="27">
        <f t="shared" si="102"/>
        <v>0</v>
      </c>
      <c r="G127" s="122">
        <f t="shared" si="102"/>
        <v>0</v>
      </c>
      <c r="H127" s="117"/>
      <c r="I127" s="34"/>
      <c r="J127" s="34"/>
      <c r="K127" s="34"/>
      <c r="L127" s="34"/>
      <c r="M127" s="34"/>
      <c r="N127" s="108"/>
      <c r="O127" s="109"/>
      <c r="P127" s="108"/>
    </row>
    <row r="128" spans="1:16" ht="12" customHeight="1">
      <c r="A128" s="101" t="s">
        <v>476</v>
      </c>
      <c r="B128" s="36" t="s">
        <v>321</v>
      </c>
      <c r="C128" s="26">
        <v>850</v>
      </c>
      <c r="D128" s="115" t="s">
        <v>321</v>
      </c>
      <c r="E128" s="121">
        <f t="shared" ref="E128:F128" si="104">E129+E133+E137</f>
        <v>14330</v>
      </c>
      <c r="F128" s="27">
        <f t="shared" si="104"/>
        <v>14330</v>
      </c>
      <c r="G128" s="122">
        <f>G129+G133+G137</f>
        <v>14330</v>
      </c>
      <c r="H128" s="116">
        <f t="shared" ref="H128:M128" si="105">H129+H133+H137</f>
        <v>14330</v>
      </c>
      <c r="I128" s="27">
        <f t="shared" si="105"/>
        <v>14330</v>
      </c>
      <c r="J128" s="27">
        <f t="shared" si="105"/>
        <v>14330</v>
      </c>
      <c r="K128" s="27">
        <f t="shared" si="105"/>
        <v>0</v>
      </c>
      <c r="L128" s="27">
        <f t="shared" si="105"/>
        <v>0</v>
      </c>
      <c r="M128" s="27">
        <f t="shared" si="105"/>
        <v>0</v>
      </c>
      <c r="N128" s="108"/>
      <c r="O128" s="109"/>
      <c r="P128" s="108"/>
    </row>
    <row r="129" spans="1:16" ht="12" customHeight="1">
      <c r="A129" s="100" t="s">
        <v>477</v>
      </c>
      <c r="B129" s="36" t="s">
        <v>321</v>
      </c>
      <c r="C129" s="26">
        <v>851</v>
      </c>
      <c r="D129" s="115">
        <v>291</v>
      </c>
      <c r="E129" s="121">
        <f t="shared" ref="E129:F129" si="106">SUM(E130:E132)</f>
        <v>0</v>
      </c>
      <c r="F129" s="27">
        <f t="shared" si="106"/>
        <v>0</v>
      </c>
      <c r="G129" s="122">
        <f>SUM(G130:G132)</f>
        <v>0</v>
      </c>
      <c r="H129" s="116">
        <f t="shared" ref="H129:M129" si="107">SUM(H130:H132)</f>
        <v>0</v>
      </c>
      <c r="I129" s="27">
        <f t="shared" si="107"/>
        <v>0</v>
      </c>
      <c r="J129" s="27">
        <f t="shared" si="107"/>
        <v>0</v>
      </c>
      <c r="K129" s="27">
        <f t="shared" si="107"/>
        <v>0</v>
      </c>
      <c r="L129" s="27">
        <f t="shared" si="107"/>
        <v>0</v>
      </c>
      <c r="M129" s="27">
        <f t="shared" si="107"/>
        <v>0</v>
      </c>
      <c r="N129" s="108">
        <f>ROW()</f>
        <v>129</v>
      </c>
      <c r="O129" s="109"/>
      <c r="P129" s="108"/>
    </row>
    <row r="130" spans="1:16" ht="12" customHeight="1">
      <c r="A130" s="28" t="str">
        <f t="array" ref="A130:A132">IFERROR(INDEX(КБК!E4:E894,SMALL(IF((($D$129=КБК!F4:F894)*($C$129=КБК!G4:G894)*(NOT(ISERR(SEARCH($N$1,КБК!D4:D894))))),ROW(КБК!E4:E894)-3,""),ROW()-$N$129)),"")</f>
        <v>спорт 1130387590.851.0</v>
      </c>
      <c r="B130" s="36" t="str">
        <f t="array" ref="B130:B132">IFERROR(INDEX(КБК!H4:H894,SMALL(IF((($D$129=КБК!F4:F894)*($C$129=КБК!G4:G894)*(NOT(ISERR(SEARCH($N$1,КБК!D4:D894))))),ROW(КБК!E4:E894)-3,""),ROW()-$N$129)),"")</f>
        <v>1102</v>
      </c>
      <c r="C130" s="26">
        <v>851</v>
      </c>
      <c r="D130" s="115">
        <v>291</v>
      </c>
      <c r="E130" s="121">
        <f>H130+K130</f>
        <v>0</v>
      </c>
      <c r="F130" s="27">
        <f t="shared" ref="F130:G132" si="108">I130+L130</f>
        <v>0</v>
      </c>
      <c r="G130" s="122">
        <f t="shared" si="108"/>
        <v>0</v>
      </c>
      <c r="H130" s="117"/>
      <c r="I130" s="34"/>
      <c r="J130" s="34"/>
      <c r="K130" s="34"/>
      <c r="L130" s="34"/>
      <c r="M130" s="34"/>
      <c r="N130" s="108"/>
      <c r="O130" s="109"/>
      <c r="P130" s="108"/>
    </row>
    <row r="131" spans="1:16" ht="12" customHeight="1">
      <c r="A131" s="28" t="str">
        <v/>
      </c>
      <c r="B131" s="36" t="str">
        <v/>
      </c>
      <c r="C131" s="26">
        <v>851</v>
      </c>
      <c r="D131" s="115">
        <v>291</v>
      </c>
      <c r="E131" s="121">
        <f t="shared" ref="E131:E132" si="109">H131+K131</f>
        <v>0</v>
      </c>
      <c r="F131" s="27">
        <f t="shared" si="108"/>
        <v>0</v>
      </c>
      <c r="G131" s="122">
        <f t="shared" si="108"/>
        <v>0</v>
      </c>
      <c r="H131" s="117"/>
      <c r="I131" s="34"/>
      <c r="J131" s="34"/>
      <c r="K131" s="34"/>
      <c r="L131" s="34"/>
      <c r="M131" s="34"/>
      <c r="N131" s="108"/>
      <c r="O131" s="109"/>
      <c r="P131" s="108"/>
    </row>
    <row r="132" spans="1:16" ht="12" customHeight="1">
      <c r="A132" s="28" t="str">
        <v/>
      </c>
      <c r="B132" s="36" t="str">
        <v/>
      </c>
      <c r="C132" s="26">
        <v>851</v>
      </c>
      <c r="D132" s="115">
        <v>291</v>
      </c>
      <c r="E132" s="121">
        <f t="shared" si="109"/>
        <v>0</v>
      </c>
      <c r="F132" s="27">
        <f t="shared" si="108"/>
        <v>0</v>
      </c>
      <c r="G132" s="122">
        <f t="shared" si="108"/>
        <v>0</v>
      </c>
      <c r="H132" s="117"/>
      <c r="I132" s="34"/>
      <c r="J132" s="34"/>
      <c r="K132" s="34"/>
      <c r="L132" s="34"/>
      <c r="M132" s="34"/>
      <c r="N132" s="108"/>
      <c r="O132" s="109"/>
      <c r="P132" s="108"/>
    </row>
    <row r="133" spans="1:16" ht="12" customHeight="1">
      <c r="A133" s="100" t="s">
        <v>218</v>
      </c>
      <c r="B133" s="36" t="s">
        <v>321</v>
      </c>
      <c r="C133" s="26">
        <v>852</v>
      </c>
      <c r="D133" s="115">
        <v>291</v>
      </c>
      <c r="E133" s="121">
        <f t="shared" ref="E133:F133" si="110">SUM(E134:E136)</f>
        <v>13200</v>
      </c>
      <c r="F133" s="27">
        <f t="shared" si="110"/>
        <v>13200</v>
      </c>
      <c r="G133" s="122">
        <f>SUM(G134:G136)</f>
        <v>13200</v>
      </c>
      <c r="H133" s="116">
        <f t="shared" ref="H133:M133" si="111">SUM(H134:H136)</f>
        <v>13200</v>
      </c>
      <c r="I133" s="27">
        <f t="shared" si="111"/>
        <v>13200</v>
      </c>
      <c r="J133" s="27">
        <f t="shared" si="111"/>
        <v>13200</v>
      </c>
      <c r="K133" s="27">
        <f t="shared" si="111"/>
        <v>0</v>
      </c>
      <c r="L133" s="27">
        <f t="shared" si="111"/>
        <v>0</v>
      </c>
      <c r="M133" s="27">
        <f t="shared" si="111"/>
        <v>0</v>
      </c>
      <c r="N133" s="108">
        <f>ROW()</f>
        <v>133</v>
      </c>
      <c r="O133" s="109"/>
      <c r="P133" s="108"/>
    </row>
    <row r="134" spans="1:16" ht="12" customHeight="1">
      <c r="A134" s="28" t="str">
        <f t="array" ref="A134:A136">IFERROR(INDEX(КБК!E4:E894,SMALL(IF((($D$133=КБК!F4:F894)*($C$133=КБК!G4:G894)*(NOT(ISERR(SEARCH($N$1,КБК!D4:D894))))),ROW(КБК!E4:E894)-3,""),ROW()-$N$133)),"")</f>
        <v>доходы 0000000131.852.0</v>
      </c>
      <c r="B134" s="36" t="str">
        <f t="array" ref="B134:B136">IFERROR(INDEX(КБК!H4:H894,SMALL(IF((($D$133=КБК!F4:F894)*($C$133=КБК!G4:G894)*(NOT(ISERR(SEARCH($N$1,КБК!D4:D894))))),ROW(КБК!E4:E894)-3,""),ROW()-$N$133)),"")</f>
        <v>1102</v>
      </c>
      <c r="C134" s="26">
        <v>852</v>
      </c>
      <c r="D134" s="115">
        <v>291</v>
      </c>
      <c r="E134" s="121">
        <f>H134+K134</f>
        <v>6000</v>
      </c>
      <c r="F134" s="27">
        <f t="shared" ref="F134:G134" si="112">I134+L134</f>
        <v>6000</v>
      </c>
      <c r="G134" s="122">
        <f t="shared" si="112"/>
        <v>6000</v>
      </c>
      <c r="H134" s="117">
        <v>6000</v>
      </c>
      <c r="I134" s="34">
        <v>6000</v>
      </c>
      <c r="J134" s="34">
        <v>6000</v>
      </c>
      <c r="K134" s="34"/>
      <c r="L134" s="34"/>
      <c r="M134" s="34"/>
      <c r="N134" s="108"/>
      <c r="O134" s="109"/>
      <c r="P134" s="108"/>
    </row>
    <row r="135" spans="1:16" ht="12" customHeight="1">
      <c r="A135" s="28" t="str">
        <v>спорт 1130387590.852.0</v>
      </c>
      <c r="B135" s="36" t="str">
        <v>1102</v>
      </c>
      <c r="C135" s="26">
        <v>852</v>
      </c>
      <c r="D135" s="115">
        <v>291</v>
      </c>
      <c r="E135" s="121">
        <f t="shared" ref="E135:E136" si="113">H135+K135</f>
        <v>7200</v>
      </c>
      <c r="F135" s="27">
        <f t="shared" ref="F135:F136" si="114">I135+L135</f>
        <v>7200</v>
      </c>
      <c r="G135" s="122">
        <f t="shared" ref="G135:G136" si="115">J135+M135</f>
        <v>7200</v>
      </c>
      <c r="H135" s="117">
        <v>7200</v>
      </c>
      <c r="I135" s="34">
        <v>7200</v>
      </c>
      <c r="J135" s="34">
        <v>7200</v>
      </c>
      <c r="K135" s="34"/>
      <c r="L135" s="34"/>
      <c r="M135" s="34"/>
      <c r="N135" s="108"/>
      <c r="O135" s="109"/>
      <c r="P135" s="108"/>
    </row>
    <row r="136" spans="1:16" ht="12" customHeight="1">
      <c r="A136" s="28" t="str">
        <v/>
      </c>
      <c r="B136" s="36" t="str">
        <v/>
      </c>
      <c r="C136" s="26">
        <v>852</v>
      </c>
      <c r="D136" s="115">
        <v>291</v>
      </c>
      <c r="E136" s="121">
        <f t="shared" si="113"/>
        <v>0</v>
      </c>
      <c r="F136" s="27">
        <f t="shared" si="114"/>
        <v>0</v>
      </c>
      <c r="G136" s="122">
        <f t="shared" si="115"/>
        <v>0</v>
      </c>
      <c r="H136" s="117"/>
      <c r="I136" s="34"/>
      <c r="J136" s="34"/>
      <c r="K136" s="34"/>
      <c r="L136" s="34"/>
      <c r="M136" s="34"/>
      <c r="N136" s="108"/>
      <c r="O136" s="109"/>
      <c r="P136" s="108"/>
    </row>
    <row r="137" spans="1:16" ht="12" customHeight="1">
      <c r="A137" s="101" t="s">
        <v>833</v>
      </c>
      <c r="B137" s="36" t="s">
        <v>321</v>
      </c>
      <c r="C137" s="26">
        <v>853</v>
      </c>
      <c r="D137" s="115" t="s">
        <v>321</v>
      </c>
      <c r="E137" s="141">
        <f>E139+E143+E146+E138</f>
        <v>1130</v>
      </c>
      <c r="F137" s="27">
        <f t="shared" ref="F137:M137" si="116">F139+F143+F146+F138</f>
        <v>1130</v>
      </c>
      <c r="G137" s="116">
        <f t="shared" si="116"/>
        <v>1130</v>
      </c>
      <c r="H137" s="141">
        <f t="shared" si="116"/>
        <v>1130</v>
      </c>
      <c r="I137" s="27">
        <f t="shared" si="116"/>
        <v>1130</v>
      </c>
      <c r="J137" s="27">
        <f t="shared" si="116"/>
        <v>1130</v>
      </c>
      <c r="K137" s="27">
        <f t="shared" si="116"/>
        <v>0</v>
      </c>
      <c r="L137" s="27">
        <f t="shared" si="116"/>
        <v>0</v>
      </c>
      <c r="M137" s="116">
        <f t="shared" si="116"/>
        <v>0</v>
      </c>
      <c r="N137" s="108"/>
      <c r="O137" s="109"/>
      <c r="P137" s="108"/>
    </row>
    <row r="138" spans="1:16" ht="12" customHeight="1">
      <c r="A138" s="28" t="str">
        <f t="array" ref="A138">IFERROR(INDEX(КБК!E4:E894,SMALL(IF((($D$138=КБК!F4:F894)*($C$138=КБК!G4:G894)*(NOT(ISERR(SEARCH($N$1,КБК!D4:D894))))),ROW(КБК!E4:E894)-3,""),ROW()-$N$138+1)),"")</f>
        <v>спорт 1130387590.853.0</v>
      </c>
      <c r="B138" s="36" t="str">
        <f t="array" ref="B138">IFERROR(INDEX(КБК!H4:H894,SMALL(IF((($D$138=КБК!F4:F894)*($C$138=КБК!G4:G894)*(NOT(ISERR(SEARCH($N$1,КБК!D4:D894))))),ROW(КБК!E4:E894)-3,""),ROW()-$N$138+1)),"")</f>
        <v>1102</v>
      </c>
      <c r="C138" s="26">
        <v>853</v>
      </c>
      <c r="D138" s="115">
        <v>291</v>
      </c>
      <c r="E138" s="121">
        <f>H138+K138</f>
        <v>630</v>
      </c>
      <c r="F138" s="27">
        <f t="shared" ref="F138:G138" si="117">I138+L138</f>
        <v>630</v>
      </c>
      <c r="G138" s="122">
        <f t="shared" si="117"/>
        <v>630</v>
      </c>
      <c r="H138" s="117">
        <v>630</v>
      </c>
      <c r="I138" s="117">
        <v>630</v>
      </c>
      <c r="J138" s="117">
        <v>630</v>
      </c>
      <c r="K138" s="34"/>
      <c r="L138" s="34"/>
      <c r="M138" s="34"/>
      <c r="N138" s="108">
        <f>ROW()</f>
        <v>138</v>
      </c>
      <c r="O138" s="109"/>
      <c r="P138" s="108"/>
    </row>
    <row r="139" spans="1:16" ht="12" customHeight="1">
      <c r="A139" s="77" t="s">
        <v>522</v>
      </c>
      <c r="B139" s="36" t="s">
        <v>321</v>
      </c>
      <c r="C139" s="26">
        <v>853</v>
      </c>
      <c r="D139" s="115">
        <v>292</v>
      </c>
      <c r="E139" s="121">
        <f t="shared" ref="E139:F139" si="118">SUM(E140:E142)</f>
        <v>500</v>
      </c>
      <c r="F139" s="27">
        <f t="shared" si="118"/>
        <v>500</v>
      </c>
      <c r="G139" s="122">
        <f>SUM(G140:G142)</f>
        <v>500</v>
      </c>
      <c r="H139" s="116">
        <f t="shared" ref="H139:M139" si="119">SUM(H140:H142)</f>
        <v>500</v>
      </c>
      <c r="I139" s="27">
        <f t="shared" si="119"/>
        <v>500</v>
      </c>
      <c r="J139" s="27">
        <f t="shared" si="119"/>
        <v>500</v>
      </c>
      <c r="K139" s="27">
        <f t="shared" si="119"/>
        <v>0</v>
      </c>
      <c r="L139" s="27">
        <f t="shared" si="119"/>
        <v>0</v>
      </c>
      <c r="M139" s="27">
        <f t="shared" si="119"/>
        <v>0</v>
      </c>
      <c r="N139" s="108">
        <f>ROW()</f>
        <v>139</v>
      </c>
      <c r="O139" s="109"/>
      <c r="P139" s="108"/>
    </row>
    <row r="140" spans="1:16" ht="12" customHeight="1">
      <c r="A140" s="28" t="str">
        <f t="array" ref="A140:A142">IFERROR(INDEX(КБК!E4:E894,SMALL(IF((($D$139=КБК!F4:F894)*($C$139=КБК!G4:G894)*(NOT(ISERR(SEARCH($N$1,КБК!D4:D894))))),ROW(КБК!E4:E894)-3,""),ROW()-$N$139)),"")</f>
        <v>доходы 0000000131.853.0</v>
      </c>
      <c r="B140" s="36" t="str">
        <f t="array" ref="B140:B142">IFERROR(INDEX(КБК!H4:H894,SMALL(IF((($D$139=КБК!F4:F894)*($C$139=КБК!G4:G894)*(NOT(ISERR(SEARCH($N$1,КБК!D4:D894))))),ROW(КБК!E4:E894)-3,""),ROW()-$N$139)),"")</f>
        <v>1102</v>
      </c>
      <c r="C140" s="26">
        <v>853</v>
      </c>
      <c r="D140" s="115">
        <v>292</v>
      </c>
      <c r="E140" s="121">
        <f>H140+K140</f>
        <v>500</v>
      </c>
      <c r="F140" s="27">
        <f t="shared" ref="F140:G140" si="120">I140+L140</f>
        <v>500</v>
      </c>
      <c r="G140" s="122">
        <f t="shared" si="120"/>
        <v>500</v>
      </c>
      <c r="H140" s="117">
        <v>500</v>
      </c>
      <c r="I140" s="34">
        <v>500</v>
      </c>
      <c r="J140" s="34">
        <v>500</v>
      </c>
      <c r="K140" s="34"/>
      <c r="L140" s="34"/>
      <c r="M140" s="34"/>
      <c r="N140" s="108"/>
      <c r="O140" s="109"/>
      <c r="P140" s="108"/>
    </row>
    <row r="141" spans="1:16" ht="12" customHeight="1">
      <c r="A141" s="28" t="str">
        <v/>
      </c>
      <c r="B141" s="36" t="str">
        <v/>
      </c>
      <c r="C141" s="26">
        <v>853</v>
      </c>
      <c r="D141" s="115">
        <v>292</v>
      </c>
      <c r="E141" s="121">
        <f t="shared" ref="E141:E142" si="121">H141+K141</f>
        <v>0</v>
      </c>
      <c r="F141" s="27">
        <f t="shared" ref="F141:F142" si="122">I141+L141</f>
        <v>0</v>
      </c>
      <c r="G141" s="122">
        <f t="shared" ref="G141:G142" si="123">J141+M141</f>
        <v>0</v>
      </c>
      <c r="H141" s="117"/>
      <c r="I141" s="34"/>
      <c r="J141" s="34"/>
      <c r="K141" s="34"/>
      <c r="L141" s="34"/>
      <c r="M141" s="34"/>
      <c r="N141" s="108"/>
      <c r="O141" s="109"/>
      <c r="P141" s="108"/>
    </row>
    <row r="142" spans="1:16" ht="12" customHeight="1">
      <c r="A142" s="28" t="str">
        <v/>
      </c>
      <c r="B142" s="36" t="str">
        <v/>
      </c>
      <c r="C142" s="26">
        <v>853</v>
      </c>
      <c r="D142" s="115">
        <v>292</v>
      </c>
      <c r="E142" s="121">
        <f t="shared" si="121"/>
        <v>0</v>
      </c>
      <c r="F142" s="27">
        <f t="shared" si="122"/>
        <v>0</v>
      </c>
      <c r="G142" s="122">
        <f t="shared" si="123"/>
        <v>0</v>
      </c>
      <c r="H142" s="117"/>
      <c r="I142" s="34"/>
      <c r="J142" s="34"/>
      <c r="K142" s="34"/>
      <c r="L142" s="34"/>
      <c r="M142" s="34"/>
      <c r="N142" s="108"/>
      <c r="O142" s="109"/>
      <c r="P142" s="108"/>
    </row>
    <row r="143" spans="1:16" ht="12" customHeight="1">
      <c r="A143" s="77" t="s">
        <v>523</v>
      </c>
      <c r="B143" s="36" t="s">
        <v>321</v>
      </c>
      <c r="C143" s="26">
        <v>853</v>
      </c>
      <c r="D143" s="115">
        <v>293</v>
      </c>
      <c r="E143" s="121">
        <f t="shared" ref="E143:F143" si="124">SUM(E144:E145)</f>
        <v>0</v>
      </c>
      <c r="F143" s="27">
        <f t="shared" si="124"/>
        <v>0</v>
      </c>
      <c r="G143" s="122">
        <f>SUM(G144:G145)</f>
        <v>0</v>
      </c>
      <c r="H143" s="116">
        <f t="shared" ref="H143:M143" si="125">SUM(H144:H145)</f>
        <v>0</v>
      </c>
      <c r="I143" s="27">
        <f t="shared" si="125"/>
        <v>0</v>
      </c>
      <c r="J143" s="27">
        <f t="shared" si="125"/>
        <v>0</v>
      </c>
      <c r="K143" s="27">
        <f t="shared" si="125"/>
        <v>0</v>
      </c>
      <c r="L143" s="27">
        <f t="shared" si="125"/>
        <v>0</v>
      </c>
      <c r="M143" s="27">
        <f t="shared" si="125"/>
        <v>0</v>
      </c>
      <c r="N143" s="108">
        <f>ROW()</f>
        <v>143</v>
      </c>
      <c r="O143" s="109"/>
      <c r="P143" s="108"/>
    </row>
    <row r="144" spans="1:16" ht="12" customHeight="1">
      <c r="A144" s="28" t="str">
        <f t="array" ref="A144:A145">IFERROR(INDEX(КБК!E4:E894,SMALL(IF((($D$143=КБК!F4:F894)*($C$143=КБК!G4:G894)*(NOT(ISERR(SEARCH($N$1,КБК!D4:D894))))),ROW(КБК!E4:E894)-3,""),ROW()-$N$143)),"")</f>
        <v/>
      </c>
      <c r="B144" s="36" t="str">
        <f t="array" ref="B144:B145">IFERROR(INDEX(КБК!H4:H894,SMALL(IF((($D$143=КБК!F4:F894)*($C$143=КБК!G4:G894)*(NOT(ISERR(SEARCH($N$1,КБК!D4:D894))))),ROW(КБК!E4:E894)-3,""),ROW()-$N$143)),"")</f>
        <v/>
      </c>
      <c r="C144" s="26">
        <v>853</v>
      </c>
      <c r="D144" s="115">
        <v>293</v>
      </c>
      <c r="E144" s="121">
        <f>H144+K144</f>
        <v>0</v>
      </c>
      <c r="F144" s="27">
        <f t="shared" ref="F144:G145" si="126">I144+L144</f>
        <v>0</v>
      </c>
      <c r="G144" s="122">
        <f t="shared" si="126"/>
        <v>0</v>
      </c>
      <c r="H144" s="117"/>
      <c r="I144" s="34"/>
      <c r="J144" s="34"/>
      <c r="K144" s="34"/>
      <c r="L144" s="34"/>
      <c r="M144" s="34"/>
      <c r="N144" s="108"/>
      <c r="O144" s="109"/>
      <c r="P144" s="108"/>
    </row>
    <row r="145" spans="1:16" ht="12" customHeight="1">
      <c r="A145" s="28" t="str">
        <v/>
      </c>
      <c r="B145" s="36" t="str">
        <v/>
      </c>
      <c r="C145" s="26">
        <v>853</v>
      </c>
      <c r="D145" s="115">
        <v>293</v>
      </c>
      <c r="E145" s="121">
        <f>H145+K145</f>
        <v>0</v>
      </c>
      <c r="F145" s="27">
        <f t="shared" si="126"/>
        <v>0</v>
      </c>
      <c r="G145" s="122">
        <f t="shared" si="126"/>
        <v>0</v>
      </c>
      <c r="H145" s="117"/>
      <c r="I145" s="34"/>
      <c r="J145" s="34"/>
      <c r="K145" s="34"/>
      <c r="L145" s="34"/>
      <c r="M145" s="34"/>
      <c r="N145" s="108"/>
      <c r="O145" s="109"/>
      <c r="P145" s="108"/>
    </row>
    <row r="146" spans="1:16" ht="12" customHeight="1">
      <c r="A146" s="77" t="s">
        <v>347</v>
      </c>
      <c r="B146" s="36" t="s">
        <v>321</v>
      </c>
      <c r="C146" s="26">
        <v>853</v>
      </c>
      <c r="D146" s="115">
        <v>295</v>
      </c>
      <c r="E146" s="121">
        <f t="shared" ref="E146:F146" si="127">SUM(E147:E148)</f>
        <v>0</v>
      </c>
      <c r="F146" s="27">
        <f t="shared" si="127"/>
        <v>0</v>
      </c>
      <c r="G146" s="122">
        <f>SUM(G147:G148)</f>
        <v>0</v>
      </c>
      <c r="H146" s="116">
        <f t="shared" ref="H146:M146" si="128">SUM(H147:H148)</f>
        <v>0</v>
      </c>
      <c r="I146" s="27">
        <f t="shared" si="128"/>
        <v>0</v>
      </c>
      <c r="J146" s="27">
        <f t="shared" si="128"/>
        <v>0</v>
      </c>
      <c r="K146" s="27">
        <f t="shared" si="128"/>
        <v>0</v>
      </c>
      <c r="L146" s="27">
        <f t="shared" si="128"/>
        <v>0</v>
      </c>
      <c r="M146" s="27">
        <f t="shared" si="128"/>
        <v>0</v>
      </c>
      <c r="N146" s="108">
        <f>ROW()</f>
        <v>146</v>
      </c>
      <c r="O146" s="109"/>
      <c r="P146" s="108"/>
    </row>
    <row r="147" spans="1:16" ht="12" customHeight="1">
      <c r="A147" s="28" t="str">
        <f t="array" ref="A147:A148">IFERROR(INDEX(КБК!E4:E894,SMALL(IF((($D$146=КБК!F4:F894)*($C$146=КБК!G4:G894)*(NOT(ISERR(SEARCH($N$1,КБК!D4:D894))))),ROW(КБК!E4:E894)-3,""),ROW()-$N$146)),"")</f>
        <v/>
      </c>
      <c r="B147" s="36" t="str">
        <f t="array" ref="B147:B148">IFERROR(INDEX(КБК!H4:H894,SMALL(IF((($D$146=КБК!F4:F894)*($C$146=КБК!G4:G894)*(NOT(ISERR(SEARCH($N$1,КБК!D4:D894))))),ROW(КБК!E4:E894)-3,""),ROW()-$N$146)),"")</f>
        <v/>
      </c>
      <c r="C147" s="26">
        <v>853</v>
      </c>
      <c r="D147" s="115">
        <v>295</v>
      </c>
      <c r="E147" s="121">
        <f>H147+K147</f>
        <v>0</v>
      </c>
      <c r="F147" s="27">
        <f t="shared" ref="F147:G148" si="129">I147+L147</f>
        <v>0</v>
      </c>
      <c r="G147" s="122">
        <f t="shared" si="129"/>
        <v>0</v>
      </c>
      <c r="H147" s="117"/>
      <c r="I147" s="34"/>
      <c r="J147" s="34"/>
      <c r="K147" s="34"/>
      <c r="L147" s="34"/>
      <c r="M147" s="34"/>
      <c r="N147" s="108"/>
      <c r="O147" s="109"/>
      <c r="P147" s="108"/>
    </row>
    <row r="148" spans="1:16" ht="12" customHeight="1">
      <c r="A148" s="28" t="str">
        <v/>
      </c>
      <c r="B148" s="36" t="str">
        <v/>
      </c>
      <c r="C148" s="26">
        <v>853</v>
      </c>
      <c r="D148" s="115">
        <v>295</v>
      </c>
      <c r="E148" s="121">
        <f>H148+K148</f>
        <v>0</v>
      </c>
      <c r="F148" s="27">
        <f t="shared" si="129"/>
        <v>0</v>
      </c>
      <c r="G148" s="122">
        <f t="shared" si="129"/>
        <v>0</v>
      </c>
      <c r="H148" s="117"/>
      <c r="I148" s="34"/>
      <c r="J148" s="34"/>
      <c r="K148" s="34"/>
      <c r="L148" s="34"/>
      <c r="M148" s="34"/>
      <c r="N148" s="108"/>
      <c r="O148" s="109"/>
      <c r="P148" s="108"/>
    </row>
    <row r="149" spans="1:16" ht="12" customHeight="1">
      <c r="A149" s="100" t="s">
        <v>478</v>
      </c>
      <c r="B149" s="36" t="s">
        <v>321</v>
      </c>
      <c r="C149" s="26" t="s">
        <v>321</v>
      </c>
      <c r="D149" s="115" t="s">
        <v>321</v>
      </c>
      <c r="E149" s="121">
        <f t="shared" ref="E149:F149" si="130">E150+E152+E154+E159+E292</f>
        <v>26424119.079999998</v>
      </c>
      <c r="F149" s="27">
        <f t="shared" si="130"/>
        <v>27176340</v>
      </c>
      <c r="G149" s="122">
        <f>G150+G152+G154+G159+G292</f>
        <v>28089570</v>
      </c>
      <c r="H149" s="116">
        <f t="shared" ref="H149:M149" si="131">H150+H152+H154+H159+H292</f>
        <v>26424119.079999998</v>
      </c>
      <c r="I149" s="27">
        <f t="shared" si="131"/>
        <v>27176340</v>
      </c>
      <c r="J149" s="27">
        <f t="shared" si="131"/>
        <v>28089570</v>
      </c>
      <c r="K149" s="27">
        <f t="shared" si="131"/>
        <v>0</v>
      </c>
      <c r="L149" s="27">
        <f t="shared" si="131"/>
        <v>0</v>
      </c>
      <c r="M149" s="27">
        <f t="shared" si="131"/>
        <v>0</v>
      </c>
      <c r="N149" s="108"/>
      <c r="O149" s="109"/>
      <c r="P149" s="108"/>
    </row>
    <row r="150" spans="1:16" ht="12" customHeight="1">
      <c r="A150" s="100" t="s">
        <v>479</v>
      </c>
      <c r="B150" s="36" t="s">
        <v>321</v>
      </c>
      <c r="C150" s="26">
        <v>241</v>
      </c>
      <c r="D150" s="115" t="s">
        <v>321</v>
      </c>
      <c r="E150" s="121">
        <f t="shared" ref="E150:F150" si="132">SUM(E151)</f>
        <v>0</v>
      </c>
      <c r="F150" s="27">
        <f t="shared" si="132"/>
        <v>0</v>
      </c>
      <c r="G150" s="122">
        <f>SUM(G151)</f>
        <v>0</v>
      </c>
      <c r="H150" s="116">
        <f t="shared" ref="H150:M150" si="133">SUM(H151)</f>
        <v>0</v>
      </c>
      <c r="I150" s="27">
        <f t="shared" si="133"/>
        <v>0</v>
      </c>
      <c r="J150" s="27">
        <f t="shared" si="133"/>
        <v>0</v>
      </c>
      <c r="K150" s="27">
        <f t="shared" si="133"/>
        <v>0</v>
      </c>
      <c r="L150" s="27">
        <f t="shared" si="133"/>
        <v>0</v>
      </c>
      <c r="M150" s="27">
        <f t="shared" si="133"/>
        <v>0</v>
      </c>
      <c r="N150" s="108"/>
      <c r="O150" s="109"/>
      <c r="P150" s="108"/>
    </row>
    <row r="151" spans="1:16" ht="12" customHeight="1">
      <c r="A151" s="100"/>
      <c r="B151" s="36"/>
      <c r="C151" s="26">
        <v>241</v>
      </c>
      <c r="D151" s="115"/>
      <c r="E151" s="121">
        <f>H151+K151</f>
        <v>0</v>
      </c>
      <c r="F151" s="27">
        <f t="shared" ref="F151:G151" si="134">I151+L151</f>
        <v>0</v>
      </c>
      <c r="G151" s="122">
        <f t="shared" si="134"/>
        <v>0</v>
      </c>
      <c r="H151" s="117"/>
      <c r="I151" s="34"/>
      <c r="J151" s="34"/>
      <c r="K151" s="34"/>
      <c r="L151" s="34"/>
      <c r="M151" s="34"/>
      <c r="N151" s="108"/>
      <c r="O151" s="109"/>
      <c r="P151" s="108"/>
    </row>
    <row r="152" spans="1:16" ht="12" customHeight="1">
      <c r="A152" s="100" t="s">
        <v>524</v>
      </c>
      <c r="B152" s="36" t="s">
        <v>321</v>
      </c>
      <c r="C152" s="26">
        <v>242</v>
      </c>
      <c r="D152" s="115" t="s">
        <v>321</v>
      </c>
      <c r="E152" s="121">
        <f t="shared" ref="E152:F152" si="135">SUM(E153)</f>
        <v>0</v>
      </c>
      <c r="F152" s="27">
        <f t="shared" si="135"/>
        <v>0</v>
      </c>
      <c r="G152" s="122">
        <f>SUM(G153)</f>
        <v>0</v>
      </c>
      <c r="H152" s="116">
        <f t="shared" ref="H152:M152" si="136">SUM(H153)</f>
        <v>0</v>
      </c>
      <c r="I152" s="27">
        <f t="shared" si="136"/>
        <v>0</v>
      </c>
      <c r="J152" s="27">
        <f t="shared" si="136"/>
        <v>0</v>
      </c>
      <c r="K152" s="27">
        <f t="shared" si="136"/>
        <v>0</v>
      </c>
      <c r="L152" s="27">
        <f t="shared" si="136"/>
        <v>0</v>
      </c>
      <c r="M152" s="27">
        <f t="shared" si="136"/>
        <v>0</v>
      </c>
      <c r="N152" s="108"/>
      <c r="O152" s="109"/>
      <c r="P152" s="108"/>
    </row>
    <row r="153" spans="1:16" ht="12" customHeight="1">
      <c r="A153" s="100"/>
      <c r="B153" s="36"/>
      <c r="C153" s="26">
        <v>242</v>
      </c>
      <c r="D153" s="115"/>
      <c r="E153" s="121">
        <f>H153+K153</f>
        <v>0</v>
      </c>
      <c r="F153" s="27">
        <f t="shared" ref="F153:G153" si="137">I153+L153</f>
        <v>0</v>
      </c>
      <c r="G153" s="122">
        <f t="shared" si="137"/>
        <v>0</v>
      </c>
      <c r="H153" s="117"/>
      <c r="I153" s="34"/>
      <c r="J153" s="34"/>
      <c r="K153" s="34"/>
      <c r="L153" s="34"/>
      <c r="M153" s="34"/>
      <c r="N153" s="108"/>
      <c r="O153" s="109"/>
      <c r="P153" s="108"/>
    </row>
    <row r="154" spans="1:16" ht="12" customHeight="1">
      <c r="A154" s="100" t="s">
        <v>538</v>
      </c>
      <c r="B154" s="36" t="s">
        <v>321</v>
      </c>
      <c r="C154" s="26">
        <v>243</v>
      </c>
      <c r="D154" s="115" t="s">
        <v>321</v>
      </c>
      <c r="E154" s="121">
        <f t="shared" ref="E154:F154" si="138">E155+E157</f>
        <v>0</v>
      </c>
      <c r="F154" s="27">
        <f t="shared" si="138"/>
        <v>0</v>
      </c>
      <c r="G154" s="122">
        <f>G155+G157</f>
        <v>0</v>
      </c>
      <c r="H154" s="116">
        <f t="shared" ref="H154:M154" si="139">H155+H157</f>
        <v>0</v>
      </c>
      <c r="I154" s="27">
        <f t="shared" si="139"/>
        <v>0</v>
      </c>
      <c r="J154" s="27">
        <f t="shared" si="139"/>
        <v>0</v>
      </c>
      <c r="K154" s="27">
        <f t="shared" si="139"/>
        <v>0</v>
      </c>
      <c r="L154" s="27">
        <f t="shared" si="139"/>
        <v>0</v>
      </c>
      <c r="M154" s="27">
        <f t="shared" si="139"/>
        <v>0</v>
      </c>
      <c r="N154" s="108"/>
      <c r="O154" s="109"/>
      <c r="P154" s="108"/>
    </row>
    <row r="155" spans="1:16" ht="12" customHeight="1">
      <c r="A155" s="25" t="s">
        <v>481</v>
      </c>
      <c r="B155" s="36" t="s">
        <v>321</v>
      </c>
      <c r="C155" s="26">
        <v>243</v>
      </c>
      <c r="D155" s="115">
        <v>225</v>
      </c>
      <c r="E155" s="121">
        <f>SUM(E156)</f>
        <v>0</v>
      </c>
      <c r="F155" s="27">
        <f>SUM(F156)</f>
        <v>0</v>
      </c>
      <c r="G155" s="122">
        <f>SUM(G156)</f>
        <v>0</v>
      </c>
      <c r="H155" s="116">
        <f t="shared" ref="H155:M155" si="140">SUM(H156)</f>
        <v>0</v>
      </c>
      <c r="I155" s="27">
        <f t="shared" si="140"/>
        <v>0</v>
      </c>
      <c r="J155" s="27">
        <f t="shared" si="140"/>
        <v>0</v>
      </c>
      <c r="K155" s="27">
        <f t="shared" si="140"/>
        <v>0</v>
      </c>
      <c r="L155" s="27">
        <f t="shared" si="140"/>
        <v>0</v>
      </c>
      <c r="M155" s="27">
        <f t="shared" si="140"/>
        <v>0</v>
      </c>
      <c r="N155" s="108"/>
      <c r="O155" s="109"/>
      <c r="P155" s="108"/>
    </row>
    <row r="156" spans="1:16" ht="12" customHeight="1">
      <c r="A156" s="107"/>
      <c r="B156" s="36"/>
      <c r="C156" s="26">
        <v>243</v>
      </c>
      <c r="D156" s="115">
        <v>225</v>
      </c>
      <c r="E156" s="121">
        <f>H156+K156</f>
        <v>0</v>
      </c>
      <c r="F156" s="27">
        <f t="shared" ref="F156:G156" si="141">I156+L156</f>
        <v>0</v>
      </c>
      <c r="G156" s="122">
        <f t="shared" si="141"/>
        <v>0</v>
      </c>
      <c r="H156" s="117"/>
      <c r="I156" s="34"/>
      <c r="J156" s="34"/>
      <c r="K156" s="34"/>
      <c r="L156" s="34"/>
      <c r="M156" s="34"/>
      <c r="N156" s="108"/>
      <c r="O156" s="109"/>
      <c r="P156" s="108"/>
    </row>
    <row r="157" spans="1:16" ht="12" customHeight="1">
      <c r="A157" s="25" t="s">
        <v>219</v>
      </c>
      <c r="B157" s="36" t="s">
        <v>321</v>
      </c>
      <c r="C157" s="26">
        <v>243</v>
      </c>
      <c r="D157" s="115">
        <v>226</v>
      </c>
      <c r="E157" s="121">
        <f t="shared" ref="E157:F157" si="142">SUM(E158)</f>
        <v>0</v>
      </c>
      <c r="F157" s="27">
        <f t="shared" si="142"/>
        <v>0</v>
      </c>
      <c r="G157" s="122">
        <f>SUM(G158)</f>
        <v>0</v>
      </c>
      <c r="H157" s="116">
        <f t="shared" ref="H157:M157" si="143">SUM(H158)</f>
        <v>0</v>
      </c>
      <c r="I157" s="27">
        <f t="shared" si="143"/>
        <v>0</v>
      </c>
      <c r="J157" s="27">
        <f t="shared" si="143"/>
        <v>0</v>
      </c>
      <c r="K157" s="27">
        <f t="shared" si="143"/>
        <v>0</v>
      </c>
      <c r="L157" s="27">
        <f t="shared" si="143"/>
        <v>0</v>
      </c>
      <c r="M157" s="27">
        <f t="shared" si="143"/>
        <v>0</v>
      </c>
      <c r="N157" s="108"/>
      <c r="O157" s="109"/>
      <c r="P157" s="108"/>
    </row>
    <row r="158" spans="1:16" ht="12" customHeight="1">
      <c r="A158" s="25"/>
      <c r="B158" s="36"/>
      <c r="C158" s="26">
        <v>243</v>
      </c>
      <c r="D158" s="115">
        <v>226</v>
      </c>
      <c r="E158" s="121">
        <f>H158+K158</f>
        <v>0</v>
      </c>
      <c r="F158" s="27">
        <f t="shared" ref="F158:G158" si="144">I158+L158</f>
        <v>0</v>
      </c>
      <c r="G158" s="122">
        <f t="shared" si="144"/>
        <v>0</v>
      </c>
      <c r="H158" s="117"/>
      <c r="I158" s="147"/>
      <c r="J158" s="147"/>
      <c r="K158" s="147"/>
      <c r="L158" s="147"/>
      <c r="M158" s="34"/>
      <c r="N158" s="108"/>
      <c r="O158" s="109"/>
      <c r="P158" s="108"/>
    </row>
    <row r="159" spans="1:16" ht="12" customHeight="1">
      <c r="A159" s="100" t="s">
        <v>480</v>
      </c>
      <c r="B159" s="36" t="s">
        <v>321</v>
      </c>
      <c r="C159" s="26">
        <v>244</v>
      </c>
      <c r="D159" s="115" t="s">
        <v>321</v>
      </c>
      <c r="E159" s="141">
        <f>E160+E164+E188+E191+E202+E214+E218+E223+E237+E285+E171</f>
        <v>26424119.079999998</v>
      </c>
      <c r="F159" s="27">
        <f t="shared" ref="F159:M159" si="145">F160+F164+F188+F191+F202+F214+F218+F223+F237+F285+F171</f>
        <v>27176340</v>
      </c>
      <c r="G159" s="116">
        <f t="shared" si="145"/>
        <v>28089570</v>
      </c>
      <c r="H159" s="141">
        <f t="shared" si="145"/>
        <v>26424119.079999998</v>
      </c>
      <c r="I159" s="27">
        <f t="shared" si="145"/>
        <v>27176340</v>
      </c>
      <c r="J159" s="27">
        <f t="shared" si="145"/>
        <v>28089570</v>
      </c>
      <c r="K159" s="27">
        <f t="shared" si="145"/>
        <v>0</v>
      </c>
      <c r="L159" s="27">
        <f t="shared" si="145"/>
        <v>0</v>
      </c>
      <c r="M159" s="116">
        <f t="shared" si="145"/>
        <v>0</v>
      </c>
      <c r="N159" s="108"/>
      <c r="O159" s="109"/>
      <c r="P159" s="108"/>
    </row>
    <row r="160" spans="1:16" ht="12" customHeight="1">
      <c r="A160" s="25" t="s">
        <v>213</v>
      </c>
      <c r="B160" s="36" t="s">
        <v>321</v>
      </c>
      <c r="C160" s="26">
        <v>244</v>
      </c>
      <c r="D160" s="115">
        <v>221</v>
      </c>
      <c r="E160" s="121">
        <f t="shared" ref="E160:F160" si="146">SUM(E161:E163)</f>
        <v>81500</v>
      </c>
      <c r="F160" s="27">
        <f t="shared" si="146"/>
        <v>81500</v>
      </c>
      <c r="G160" s="122">
        <f>SUM(G161:G163)</f>
        <v>81500</v>
      </c>
      <c r="H160" s="116">
        <f t="shared" ref="H160:M160" si="147">SUM(H161:H163)</f>
        <v>81500</v>
      </c>
      <c r="I160" s="148">
        <f t="shared" si="147"/>
        <v>81500</v>
      </c>
      <c r="J160" s="148">
        <f t="shared" si="147"/>
        <v>81500</v>
      </c>
      <c r="K160" s="148">
        <f t="shared" si="147"/>
        <v>0</v>
      </c>
      <c r="L160" s="148">
        <f t="shared" si="147"/>
        <v>0</v>
      </c>
      <c r="M160" s="27">
        <f t="shared" si="147"/>
        <v>0</v>
      </c>
      <c r="N160" s="108">
        <f>ROW()</f>
        <v>160</v>
      </c>
      <c r="O160" s="109"/>
      <c r="P160" s="108"/>
    </row>
    <row r="161" spans="1:16" ht="12" customHeight="1">
      <c r="A161" s="28" t="str">
        <f t="array" ref="A161:A163">IFERROR(INDEX(КБК!E4:E894,SMALL(IF((($D$160=КБК!F4:F894)*($C$160=КБК!G4:G894)*(NOT(ISERR(SEARCH($N$1,КБК!D4:D894))))),ROW(КБК!E4:E894)-3,""),ROW()-$N$160)),"")</f>
        <v>доходы 0000000131.244.0</v>
      </c>
      <c r="B161" s="36" t="str">
        <f t="array" ref="B161:B163">IFERROR(INDEX(КБК!H4:H894,SMALL(IF((($D$160=КБК!F4:F894)*($C$160=КБК!G4:G894)*(NOT(ISERR(SEARCH($N$1,КБК!D4:D894))))),ROW(КБК!E4:E894)-3,""),ROW()-$N$160)),"")</f>
        <v>1102</v>
      </c>
      <c r="C161" s="26">
        <v>244</v>
      </c>
      <c r="D161" s="115">
        <v>221</v>
      </c>
      <c r="E161" s="121">
        <f>H161+K161</f>
        <v>5000</v>
      </c>
      <c r="F161" s="27">
        <f t="shared" ref="F161:G161" si="148">I161+L161</f>
        <v>5000</v>
      </c>
      <c r="G161" s="122">
        <f t="shared" si="148"/>
        <v>5000</v>
      </c>
      <c r="H161" s="117">
        <v>5000</v>
      </c>
      <c r="I161" s="34">
        <v>5000</v>
      </c>
      <c r="J161" s="34">
        <v>5000</v>
      </c>
      <c r="K161" s="34"/>
      <c r="L161" s="34"/>
      <c r="M161" s="34"/>
      <c r="N161" s="108"/>
      <c r="O161" s="109"/>
      <c r="P161" s="108"/>
    </row>
    <row r="162" spans="1:16" ht="12" customHeight="1">
      <c r="A162" s="28" t="str">
        <v>спорт 1130387590.244.0</v>
      </c>
      <c r="B162" s="36" t="str">
        <v>1102</v>
      </c>
      <c r="C162" s="26">
        <v>244</v>
      </c>
      <c r="D162" s="115">
        <v>221</v>
      </c>
      <c r="E162" s="121">
        <f t="shared" ref="E162:E163" si="149">H162+K162</f>
        <v>76500</v>
      </c>
      <c r="F162" s="27">
        <f t="shared" ref="F162:F163" si="150">I162+L162</f>
        <v>76500</v>
      </c>
      <c r="G162" s="122">
        <f t="shared" ref="G162:G163" si="151">J162+M162</f>
        <v>76500</v>
      </c>
      <c r="H162" s="117">
        <v>76500</v>
      </c>
      <c r="I162" s="34">
        <v>76500</v>
      </c>
      <c r="J162" s="34">
        <v>76500</v>
      </c>
      <c r="K162" s="34"/>
      <c r="L162" s="34"/>
      <c r="M162" s="34"/>
      <c r="N162" s="108"/>
      <c r="O162" s="109"/>
      <c r="P162" s="108"/>
    </row>
    <row r="163" spans="1:16" ht="12" customHeight="1">
      <c r="A163" s="28" t="str">
        <v/>
      </c>
      <c r="B163" s="36" t="str">
        <v/>
      </c>
      <c r="C163" s="26">
        <v>244</v>
      </c>
      <c r="D163" s="115">
        <v>221</v>
      </c>
      <c r="E163" s="121">
        <f t="shared" si="149"/>
        <v>0</v>
      </c>
      <c r="F163" s="27">
        <f t="shared" si="150"/>
        <v>0</v>
      </c>
      <c r="G163" s="122">
        <f t="shared" si="151"/>
        <v>0</v>
      </c>
      <c r="H163" s="117"/>
      <c r="I163" s="34"/>
      <c r="J163" s="34"/>
      <c r="K163" s="34"/>
      <c r="L163" s="34"/>
      <c r="M163" s="34"/>
      <c r="N163" s="108"/>
      <c r="O163" s="109"/>
      <c r="P163" s="108"/>
    </row>
    <row r="164" spans="1:16" ht="12" customHeight="1">
      <c r="A164" s="25" t="s">
        <v>214</v>
      </c>
      <c r="B164" s="36" t="s">
        <v>321</v>
      </c>
      <c r="C164" s="26">
        <v>244</v>
      </c>
      <c r="D164" s="115">
        <v>222</v>
      </c>
      <c r="E164" s="121">
        <f t="shared" ref="E164:F164" si="152">SUM(E165:E170)</f>
        <v>30000</v>
      </c>
      <c r="F164" s="27">
        <f t="shared" si="152"/>
        <v>30000</v>
      </c>
      <c r="G164" s="122">
        <f>SUM(G165:G170)</f>
        <v>30000</v>
      </c>
      <c r="H164" s="116">
        <f t="shared" ref="H164:M164" si="153">SUM(H165:H170)</f>
        <v>30000</v>
      </c>
      <c r="I164" s="27">
        <f t="shared" si="153"/>
        <v>30000</v>
      </c>
      <c r="J164" s="27">
        <f t="shared" si="153"/>
        <v>30000</v>
      </c>
      <c r="K164" s="27">
        <f t="shared" si="153"/>
        <v>0</v>
      </c>
      <c r="L164" s="27">
        <f t="shared" si="153"/>
        <v>0</v>
      </c>
      <c r="M164" s="27">
        <f t="shared" si="153"/>
        <v>0</v>
      </c>
      <c r="N164" s="108">
        <f>ROW()</f>
        <v>164</v>
      </c>
      <c r="O164" s="109"/>
      <c r="P164" s="108"/>
    </row>
    <row r="165" spans="1:16" ht="12" customHeight="1">
      <c r="A165" s="28" t="str">
        <f t="array" ref="A165:A170">IFERROR(INDEX(КБК!E4:E894,SMALL(IF((($D$164=КБК!F4:F894)*($C$164=КБК!G4:G894)*(NOT(ISERR(SEARCH($N$1,КБК!D4:D894))))),ROW(КБК!E4:E894)-3,""),ROW()-$N$164)),"")</f>
        <v>доходы 0000000131.244.0</v>
      </c>
      <c r="B165" s="36" t="str">
        <f t="array" ref="B165:B170">IFERROR(INDEX(КБК!H4:H894,SMALL(IF((($D$164=КБК!F4:F894)*($C$164=КБК!G4:G894)*(NOT(ISERR(SEARCH($N$1,КБК!D4:D894))))),ROW(КБК!E4:E894)-3,""),ROW()-$N$164)),"")</f>
        <v>1102</v>
      </c>
      <c r="C165" s="26">
        <v>244</v>
      </c>
      <c r="D165" s="115">
        <v>222</v>
      </c>
      <c r="E165" s="121">
        <f>H165+K165</f>
        <v>12000</v>
      </c>
      <c r="F165" s="27">
        <f t="shared" ref="F165:G165" si="154">I165+L165</f>
        <v>12000</v>
      </c>
      <c r="G165" s="122">
        <f t="shared" si="154"/>
        <v>12000</v>
      </c>
      <c r="H165" s="117">
        <v>12000</v>
      </c>
      <c r="I165" s="34">
        <v>12000</v>
      </c>
      <c r="J165" s="34">
        <v>12000</v>
      </c>
      <c r="K165" s="34"/>
      <c r="L165" s="34"/>
      <c r="M165" s="34"/>
      <c r="N165" s="108"/>
      <c r="O165" s="109"/>
      <c r="P165" s="108"/>
    </row>
    <row r="166" spans="1:16" ht="12" customHeight="1">
      <c r="A166" s="28" t="str">
        <v>спорт 1130387590.244.0</v>
      </c>
      <c r="B166" s="36" t="str">
        <v>1102</v>
      </c>
      <c r="C166" s="26">
        <v>244</v>
      </c>
      <c r="D166" s="115">
        <v>222</v>
      </c>
      <c r="E166" s="121">
        <f t="shared" ref="E166:E170" si="155">H166+K166</f>
        <v>18000</v>
      </c>
      <c r="F166" s="27">
        <f t="shared" ref="F166:F170" si="156">I166+L166</f>
        <v>18000</v>
      </c>
      <c r="G166" s="122">
        <f t="shared" ref="G166:G170" si="157">J166+M166</f>
        <v>18000</v>
      </c>
      <c r="H166" s="117">
        <v>18000</v>
      </c>
      <c r="I166" s="34">
        <v>18000</v>
      </c>
      <c r="J166" s="34">
        <v>18000</v>
      </c>
      <c r="K166" s="34"/>
      <c r="L166" s="34"/>
      <c r="M166" s="34"/>
      <c r="N166" s="108"/>
      <c r="O166" s="109"/>
      <c r="P166" s="108"/>
    </row>
    <row r="167" spans="1:16" ht="12" customHeight="1">
      <c r="A167" s="28" t="str">
        <v/>
      </c>
      <c r="B167" s="36" t="str">
        <v/>
      </c>
      <c r="C167" s="26">
        <v>244</v>
      </c>
      <c r="D167" s="115">
        <v>222</v>
      </c>
      <c r="E167" s="121">
        <f t="shared" si="155"/>
        <v>0</v>
      </c>
      <c r="F167" s="27">
        <f t="shared" si="156"/>
        <v>0</v>
      </c>
      <c r="G167" s="122">
        <f t="shared" si="157"/>
        <v>0</v>
      </c>
      <c r="H167" s="117"/>
      <c r="I167" s="34"/>
      <c r="J167" s="34"/>
      <c r="K167" s="34"/>
      <c r="L167" s="34"/>
      <c r="M167" s="34"/>
      <c r="N167" s="108"/>
      <c r="O167" s="109"/>
      <c r="P167" s="108"/>
    </row>
    <row r="168" spans="1:16" ht="12" customHeight="1">
      <c r="A168" s="28" t="str">
        <v/>
      </c>
      <c r="B168" s="36" t="str">
        <v/>
      </c>
      <c r="C168" s="26">
        <v>244</v>
      </c>
      <c r="D168" s="115">
        <v>222</v>
      </c>
      <c r="E168" s="121">
        <f t="shared" si="155"/>
        <v>0</v>
      </c>
      <c r="F168" s="27">
        <f t="shared" si="156"/>
        <v>0</v>
      </c>
      <c r="G168" s="122">
        <f t="shared" si="157"/>
        <v>0</v>
      </c>
      <c r="H168" s="117"/>
      <c r="I168" s="34"/>
      <c r="J168" s="34"/>
      <c r="K168" s="34"/>
      <c r="L168" s="34"/>
      <c r="M168" s="34"/>
      <c r="N168" s="108"/>
      <c r="O168" s="109"/>
      <c r="P168" s="108"/>
    </row>
    <row r="169" spans="1:16" ht="12" customHeight="1">
      <c r="A169" s="28" t="str">
        <v/>
      </c>
      <c r="B169" s="36" t="str">
        <v/>
      </c>
      <c r="C169" s="26">
        <v>244</v>
      </c>
      <c r="D169" s="115">
        <v>222</v>
      </c>
      <c r="E169" s="121">
        <f t="shared" si="155"/>
        <v>0</v>
      </c>
      <c r="F169" s="27">
        <f t="shared" si="156"/>
        <v>0</v>
      </c>
      <c r="G169" s="122">
        <f t="shared" si="157"/>
        <v>0</v>
      </c>
      <c r="H169" s="117"/>
      <c r="I169" s="34"/>
      <c r="J169" s="34"/>
      <c r="K169" s="34"/>
      <c r="L169" s="34"/>
      <c r="M169" s="34"/>
      <c r="N169" s="108"/>
      <c r="O169" s="109"/>
      <c r="P169" s="108"/>
    </row>
    <row r="170" spans="1:16" ht="12" customHeight="1">
      <c r="A170" s="28" t="str">
        <v/>
      </c>
      <c r="B170" s="36" t="str">
        <v/>
      </c>
      <c r="C170" s="26">
        <v>244</v>
      </c>
      <c r="D170" s="115">
        <v>222</v>
      </c>
      <c r="E170" s="121">
        <f t="shared" si="155"/>
        <v>0</v>
      </c>
      <c r="F170" s="27">
        <f t="shared" si="156"/>
        <v>0</v>
      </c>
      <c r="G170" s="122">
        <f t="shared" si="157"/>
        <v>0</v>
      </c>
      <c r="H170" s="117"/>
      <c r="I170" s="34"/>
      <c r="J170" s="34"/>
      <c r="K170" s="34"/>
      <c r="L170" s="34"/>
      <c r="M170" s="34"/>
      <c r="N170" s="108"/>
      <c r="O170" s="109"/>
      <c r="P170" s="108"/>
    </row>
    <row r="171" spans="1:16" ht="12" customHeight="1">
      <c r="A171" s="25" t="s">
        <v>215</v>
      </c>
      <c r="B171" s="36" t="s">
        <v>321</v>
      </c>
      <c r="C171" s="26">
        <v>244</v>
      </c>
      <c r="D171" s="115">
        <v>223</v>
      </c>
      <c r="E171" s="121">
        <f t="shared" ref="E171:F171" si="158">E172+E177+E181+E185</f>
        <v>21039856.829999998</v>
      </c>
      <c r="F171" s="27">
        <f t="shared" si="158"/>
        <v>21786150</v>
      </c>
      <c r="G171" s="122">
        <f>G172+G177+G181+G185</f>
        <v>22699380</v>
      </c>
      <c r="H171" s="116">
        <f t="shared" ref="H171:M171" si="159">H172+H177+H181+H185</f>
        <v>21039856.829999998</v>
      </c>
      <c r="I171" s="27">
        <f t="shared" si="159"/>
        <v>21786150</v>
      </c>
      <c r="J171" s="27">
        <f t="shared" si="159"/>
        <v>22699380</v>
      </c>
      <c r="K171" s="27">
        <f t="shared" si="159"/>
        <v>0</v>
      </c>
      <c r="L171" s="27">
        <f t="shared" si="159"/>
        <v>0</v>
      </c>
      <c r="M171" s="27">
        <f t="shared" si="159"/>
        <v>0</v>
      </c>
      <c r="N171" s="108"/>
      <c r="O171" s="109"/>
      <c r="P171" s="108"/>
    </row>
    <row r="172" spans="1:16" ht="12" customHeight="1">
      <c r="A172" s="25" t="s">
        <v>285</v>
      </c>
      <c r="B172" s="36" t="s">
        <v>321</v>
      </c>
      <c r="C172" s="26">
        <v>244</v>
      </c>
      <c r="D172" s="115">
        <v>223</v>
      </c>
      <c r="E172" s="121">
        <f t="shared" ref="E172:F172" si="160">SUM(E173:E176)</f>
        <v>12578276.83</v>
      </c>
      <c r="F172" s="27">
        <f t="shared" si="160"/>
        <v>13057600</v>
      </c>
      <c r="G172" s="122">
        <f>SUM(G173:G176)</f>
        <v>13561330</v>
      </c>
      <c r="H172" s="116">
        <f t="shared" ref="H172:M172" si="161">SUM(H173:H176)</f>
        <v>12578276.83</v>
      </c>
      <c r="I172" s="27">
        <f t="shared" si="161"/>
        <v>13057600</v>
      </c>
      <c r="J172" s="27">
        <f t="shared" si="161"/>
        <v>13561330</v>
      </c>
      <c r="K172" s="27">
        <f t="shared" si="161"/>
        <v>0</v>
      </c>
      <c r="L172" s="27">
        <f t="shared" si="161"/>
        <v>0</v>
      </c>
      <c r="M172" s="27">
        <f t="shared" si="161"/>
        <v>0</v>
      </c>
      <c r="N172" s="108">
        <f>ROW()</f>
        <v>172</v>
      </c>
      <c r="O172" s="109"/>
      <c r="P172" s="108"/>
    </row>
    <row r="173" spans="1:16" ht="12" customHeight="1">
      <c r="A173" s="28" t="str">
        <f t="array" ref="A173:A176">IFERROR(INDEX(КБК!E4:E894,SMALL(IF(((2231=КБК!F4:F894)*($C$171=КБК!G4:G894)*(NOT(ISERR(SEARCH($N$1,КБК!D4:D894))))),ROW(КБК!E4:E894)-3,""),ROW()-$N$172)),"")</f>
        <v>аренда 0000000121.244.Э</v>
      </c>
      <c r="B173" s="36" t="str">
        <f t="array" ref="B173:B176">IFERROR(INDEX(КБК!H4:H894,SMALL(IF(((2231=КБК!F4:F894)*($C$172=КБК!G4:G894)*(NOT(ISERR(SEARCH($N$1,КБК!D4:D894))))),ROW(КБК!E4:E894)-3,""),ROW()-$N$172)),"")</f>
        <v>1102</v>
      </c>
      <c r="C173" s="26">
        <v>244</v>
      </c>
      <c r="D173" s="115">
        <v>223</v>
      </c>
      <c r="E173" s="121">
        <f>H173+K173</f>
        <v>137076.82999999999</v>
      </c>
      <c r="F173" s="27">
        <f t="shared" ref="F173:G173" si="162">I173+L173</f>
        <v>137000</v>
      </c>
      <c r="G173" s="122">
        <f t="shared" si="162"/>
        <v>137000</v>
      </c>
      <c r="H173" s="117">
        <v>137076.82999999999</v>
      </c>
      <c r="I173" s="34">
        <v>137000</v>
      </c>
      <c r="J173" s="34">
        <v>137000</v>
      </c>
      <c r="K173" s="34"/>
      <c r="L173" s="34"/>
      <c r="M173" s="34"/>
      <c r="N173" s="108"/>
      <c r="O173" s="109"/>
      <c r="P173" s="108"/>
    </row>
    <row r="174" spans="1:16" ht="12" customHeight="1">
      <c r="A174" s="28" t="str">
        <v>доходы 0000000131.244.Э</v>
      </c>
      <c r="B174" s="36" t="str">
        <v>1102</v>
      </c>
      <c r="C174" s="26">
        <v>244</v>
      </c>
      <c r="D174" s="115">
        <v>223</v>
      </c>
      <c r="E174" s="121">
        <f t="shared" ref="E174:E176" si="163">H174+K174</f>
        <v>277800</v>
      </c>
      <c r="F174" s="27">
        <f t="shared" ref="F174:F176" si="164">I174+L174</f>
        <v>277800</v>
      </c>
      <c r="G174" s="122">
        <f t="shared" ref="G174:G176" si="165">J174+M174</f>
        <v>277800</v>
      </c>
      <c r="H174" s="117">
        <v>277800</v>
      </c>
      <c r="I174" s="34">
        <v>277800</v>
      </c>
      <c r="J174" s="34">
        <v>277800</v>
      </c>
      <c r="K174" s="34"/>
      <c r="L174" s="34"/>
      <c r="M174" s="34"/>
      <c r="N174" s="108"/>
      <c r="O174" s="109"/>
      <c r="P174" s="108"/>
    </row>
    <row r="175" spans="1:16" ht="12" customHeight="1">
      <c r="A175" s="28" t="str">
        <v>компенсация 000000135.244.Э</v>
      </c>
      <c r="B175" s="36" t="str">
        <v>1102</v>
      </c>
      <c r="C175" s="26">
        <v>244</v>
      </c>
      <c r="D175" s="115">
        <v>223</v>
      </c>
      <c r="E175" s="121">
        <f t="shared" si="163"/>
        <v>50000</v>
      </c>
      <c r="F175" s="27">
        <f t="shared" si="164"/>
        <v>50000</v>
      </c>
      <c r="G175" s="122">
        <f t="shared" si="165"/>
        <v>50000</v>
      </c>
      <c r="H175" s="117">
        <v>50000</v>
      </c>
      <c r="I175" s="34">
        <v>50000</v>
      </c>
      <c r="J175" s="34">
        <v>50000</v>
      </c>
      <c r="K175" s="34"/>
      <c r="L175" s="34"/>
      <c r="M175" s="34"/>
      <c r="N175" s="108"/>
      <c r="O175" s="109"/>
      <c r="P175" s="108"/>
    </row>
    <row r="176" spans="1:16" ht="12" customHeight="1">
      <c r="A176" s="28" t="str">
        <v>спорт 1130387590.244.Э</v>
      </c>
      <c r="B176" s="36" t="str">
        <v>1102</v>
      </c>
      <c r="C176" s="26">
        <v>244</v>
      </c>
      <c r="D176" s="115">
        <v>223</v>
      </c>
      <c r="E176" s="121">
        <f t="shared" si="163"/>
        <v>12113400</v>
      </c>
      <c r="F176" s="27">
        <f t="shared" si="164"/>
        <v>12592800</v>
      </c>
      <c r="G176" s="122">
        <f t="shared" si="165"/>
        <v>13096530</v>
      </c>
      <c r="H176" s="117">
        <v>12113400</v>
      </c>
      <c r="I176" s="34">
        <v>12592800</v>
      </c>
      <c r="J176" s="34">
        <v>13096530</v>
      </c>
      <c r="K176" s="34"/>
      <c r="L176" s="34"/>
      <c r="M176" s="34"/>
      <c r="N176" s="108"/>
      <c r="O176" s="109"/>
      <c r="P176" s="108"/>
    </row>
    <row r="177" spans="1:16" ht="12" customHeight="1">
      <c r="A177" s="84" t="s">
        <v>286</v>
      </c>
      <c r="B177" s="107" t="s">
        <v>321</v>
      </c>
      <c r="C177" s="26">
        <v>244</v>
      </c>
      <c r="D177" s="115">
        <v>223</v>
      </c>
      <c r="E177" s="121">
        <f t="shared" ref="E177:F177" si="166">SUM(E178:E180)</f>
        <v>7524000</v>
      </c>
      <c r="F177" s="27">
        <f t="shared" si="166"/>
        <v>7787520</v>
      </c>
      <c r="G177" s="122">
        <f>SUM(G178:G180)</f>
        <v>8193420</v>
      </c>
      <c r="H177" s="116">
        <f t="shared" ref="H177:M177" si="167">SUM(H178:H180)</f>
        <v>7524000</v>
      </c>
      <c r="I177" s="27">
        <f t="shared" si="167"/>
        <v>7787520</v>
      </c>
      <c r="J177" s="27">
        <f t="shared" si="167"/>
        <v>8193420</v>
      </c>
      <c r="K177" s="27">
        <f t="shared" si="167"/>
        <v>0</v>
      </c>
      <c r="L177" s="27">
        <f t="shared" si="167"/>
        <v>0</v>
      </c>
      <c r="M177" s="27">
        <f t="shared" si="167"/>
        <v>0</v>
      </c>
      <c r="N177" s="108">
        <f>ROW()</f>
        <v>177</v>
      </c>
      <c r="O177" s="109"/>
      <c r="P177" s="108"/>
    </row>
    <row r="178" spans="1:16" ht="12" customHeight="1">
      <c r="A178" s="76" t="str">
        <f t="array" ref="A178:A180">IFERROR(INDEX(КБК!E4:E894,SMALL(IF(((2232=КБК!F4:F894)*($C$171=КБК!G4:G894)*(NOT(ISERR(SEARCH($N$1,КБК!D4:D894))))),ROW(КБК!E4:E894)-3,""),ROW()-$N$177)),"")</f>
        <v>аренда 0000000121.244.Т</v>
      </c>
      <c r="B178" s="107" t="str">
        <f t="array" ref="B178:B180">IFERROR(INDEX(КБК!H4:H894,SMALL(IF(((2232=КБК!F4:F894)*($C$177=КБК!G4:G894)*(NOT(ISERR(SEARCH($N$1,КБК!D4:D894))))),ROW(КБК!E4:E894)-3,""),ROW()-$N$177)),"")</f>
        <v>1102</v>
      </c>
      <c r="C178" s="26">
        <v>244</v>
      </c>
      <c r="D178" s="115">
        <v>223</v>
      </c>
      <c r="E178" s="121">
        <f>H178+K178</f>
        <v>0</v>
      </c>
      <c r="F178" s="27">
        <f t="shared" ref="F178:G180" si="168">I178+L178</f>
        <v>0</v>
      </c>
      <c r="G178" s="122">
        <f t="shared" si="168"/>
        <v>0</v>
      </c>
      <c r="H178" s="117"/>
      <c r="I178" s="34"/>
      <c r="J178" s="34"/>
      <c r="K178" s="34"/>
      <c r="L178" s="34"/>
      <c r="M178" s="34"/>
      <c r="N178" s="108"/>
      <c r="O178" s="109"/>
      <c r="P178" s="108"/>
    </row>
    <row r="179" spans="1:16" ht="12" customHeight="1">
      <c r="A179" s="76" t="str">
        <v>доходы 0000000131.244.Т</v>
      </c>
      <c r="B179" s="107" t="str">
        <v>1102</v>
      </c>
      <c r="C179" s="26">
        <v>244</v>
      </c>
      <c r="D179" s="115">
        <v>223</v>
      </c>
      <c r="E179" s="121">
        <f t="shared" ref="E179:E180" si="169">H179+K179</f>
        <v>0</v>
      </c>
      <c r="F179" s="27">
        <f t="shared" si="168"/>
        <v>0</v>
      </c>
      <c r="G179" s="122">
        <f t="shared" si="168"/>
        <v>0</v>
      </c>
      <c r="H179" s="117"/>
      <c r="I179" s="34"/>
      <c r="J179" s="34"/>
      <c r="K179" s="34"/>
      <c r="L179" s="34"/>
      <c r="M179" s="34"/>
      <c r="N179" s="108"/>
      <c r="O179" s="109"/>
      <c r="P179" s="108"/>
    </row>
    <row r="180" spans="1:16" ht="12" customHeight="1">
      <c r="A180" s="76" t="str">
        <v>спорт 1130387590.244.Т</v>
      </c>
      <c r="B180" s="107" t="str">
        <v>1102</v>
      </c>
      <c r="C180" s="26">
        <v>244</v>
      </c>
      <c r="D180" s="115">
        <v>223</v>
      </c>
      <c r="E180" s="121">
        <f t="shared" si="169"/>
        <v>7524000</v>
      </c>
      <c r="F180" s="27">
        <f t="shared" si="168"/>
        <v>7787520</v>
      </c>
      <c r="G180" s="122">
        <f t="shared" si="168"/>
        <v>8193420</v>
      </c>
      <c r="H180" s="117">
        <v>7524000</v>
      </c>
      <c r="I180" s="34">
        <v>7787520</v>
      </c>
      <c r="J180" s="34">
        <v>8193420</v>
      </c>
      <c r="K180" s="34"/>
      <c r="L180" s="34"/>
      <c r="M180" s="34"/>
      <c r="N180" s="108"/>
      <c r="O180" s="109"/>
      <c r="P180" s="108"/>
    </row>
    <row r="181" spans="1:16" ht="12" customHeight="1">
      <c r="A181" s="75" t="s">
        <v>287</v>
      </c>
      <c r="B181" s="107" t="s">
        <v>321</v>
      </c>
      <c r="C181" s="26">
        <v>244</v>
      </c>
      <c r="D181" s="115">
        <v>223</v>
      </c>
      <c r="E181" s="121">
        <f t="shared" ref="E181:F181" si="170">SUM(E182:E184)</f>
        <v>851300</v>
      </c>
      <c r="F181" s="27">
        <f t="shared" si="170"/>
        <v>851300</v>
      </c>
      <c r="G181" s="122">
        <f>SUM(G182:G184)</f>
        <v>851300</v>
      </c>
      <c r="H181" s="116">
        <f t="shared" ref="H181:M181" si="171">SUM(H182:H184)</f>
        <v>851300</v>
      </c>
      <c r="I181" s="27">
        <f t="shared" si="171"/>
        <v>851300</v>
      </c>
      <c r="J181" s="27">
        <f t="shared" si="171"/>
        <v>851300</v>
      </c>
      <c r="K181" s="27">
        <f t="shared" si="171"/>
        <v>0</v>
      </c>
      <c r="L181" s="27">
        <f t="shared" si="171"/>
        <v>0</v>
      </c>
      <c r="M181" s="27">
        <f t="shared" si="171"/>
        <v>0</v>
      </c>
      <c r="N181" s="108">
        <f>ROW()</f>
        <v>181</v>
      </c>
      <c r="O181" s="109"/>
      <c r="P181" s="108"/>
    </row>
    <row r="182" spans="1:16" ht="12" customHeight="1">
      <c r="A182" s="28" t="str">
        <f t="array" ref="A182:A184">IFERROR(INDEX(КБК!E4:E894,SMALL(IF(((2233=КБК!F4:F894)*($C$171=КБК!G4:G894)*(NOT(ISERR(SEARCH($N$1,КБК!D4:D894))))),ROW(КБК!E4:E894)-3,""),ROW()-$N$181)),"")</f>
        <v>доходы 0000000131.244.В</v>
      </c>
      <c r="B182" s="36" t="str">
        <f t="array" ref="B182:B184">IFERROR(INDEX(КБК!H4:H894,SMALL(IF(((2233=КБК!F4:F894)*($C$171=КБК!G4:G894)*(NOT(ISERR(SEARCH($N$1,КБК!D4:D894))))),ROW(КБК!E4:E894)-3,""),ROW()-$N$181)),"")</f>
        <v>1102</v>
      </c>
      <c r="C182" s="26">
        <v>244</v>
      </c>
      <c r="D182" s="115">
        <v>223</v>
      </c>
      <c r="E182" s="121">
        <f>H182+K182</f>
        <v>851300</v>
      </c>
      <c r="F182" s="27">
        <f t="shared" ref="F182:G184" si="172">I182+L182</f>
        <v>851300</v>
      </c>
      <c r="G182" s="122">
        <f t="shared" si="172"/>
        <v>851300</v>
      </c>
      <c r="H182" s="117">
        <v>851300</v>
      </c>
      <c r="I182" s="34">
        <v>851300</v>
      </c>
      <c r="J182" s="34">
        <v>851300</v>
      </c>
      <c r="K182" s="34"/>
      <c r="L182" s="34"/>
      <c r="M182" s="34"/>
      <c r="N182" s="108"/>
      <c r="O182" s="109"/>
      <c r="P182" s="108"/>
    </row>
    <row r="183" spans="1:16" ht="12" customHeight="1">
      <c r="A183" s="28" t="str">
        <v>спорт 1130387590.244.В</v>
      </c>
      <c r="B183" s="36" t="str">
        <v>1102</v>
      </c>
      <c r="C183" s="26">
        <v>244</v>
      </c>
      <c r="D183" s="115">
        <v>223</v>
      </c>
      <c r="E183" s="121">
        <f t="shared" ref="E183:E184" si="173">H183+K183</f>
        <v>0</v>
      </c>
      <c r="F183" s="27">
        <f t="shared" si="172"/>
        <v>0</v>
      </c>
      <c r="G183" s="122">
        <f t="shared" si="172"/>
        <v>0</v>
      </c>
      <c r="H183" s="117"/>
      <c r="I183" s="34"/>
      <c r="J183" s="34"/>
      <c r="K183" s="34"/>
      <c r="L183" s="34"/>
      <c r="M183" s="34"/>
      <c r="N183" s="108"/>
      <c r="O183" s="109"/>
      <c r="P183" s="108"/>
    </row>
    <row r="184" spans="1:16" ht="12" customHeight="1">
      <c r="A184" s="28" t="str">
        <v/>
      </c>
      <c r="B184" s="36" t="str">
        <v/>
      </c>
      <c r="C184" s="26">
        <v>244</v>
      </c>
      <c r="D184" s="115">
        <v>223</v>
      </c>
      <c r="E184" s="121">
        <f t="shared" si="173"/>
        <v>0</v>
      </c>
      <c r="F184" s="27">
        <f t="shared" si="172"/>
        <v>0</v>
      </c>
      <c r="G184" s="122">
        <f t="shared" si="172"/>
        <v>0</v>
      </c>
      <c r="H184" s="117"/>
      <c r="I184" s="34"/>
      <c r="J184" s="34"/>
      <c r="K184" s="34"/>
      <c r="L184" s="34"/>
      <c r="M184" s="34"/>
      <c r="N184" s="108"/>
      <c r="O184" s="109"/>
      <c r="P184" s="108"/>
    </row>
    <row r="185" spans="1:16" ht="12" customHeight="1">
      <c r="A185" s="77" t="s">
        <v>402</v>
      </c>
      <c r="B185" s="36" t="s">
        <v>321</v>
      </c>
      <c r="C185" s="26">
        <v>244</v>
      </c>
      <c r="D185" s="115">
        <v>223</v>
      </c>
      <c r="E185" s="121">
        <f t="shared" ref="E185:F185" si="174">SUM(E186:E187)</f>
        <v>86280</v>
      </c>
      <c r="F185" s="27">
        <f t="shared" si="174"/>
        <v>89730</v>
      </c>
      <c r="G185" s="122">
        <f>SUM(G186:G187)</f>
        <v>93330</v>
      </c>
      <c r="H185" s="116">
        <f t="shared" ref="H185:M185" si="175">SUM(H186:H187)</f>
        <v>86280</v>
      </c>
      <c r="I185" s="27">
        <f t="shared" si="175"/>
        <v>89730</v>
      </c>
      <c r="J185" s="27">
        <f t="shared" si="175"/>
        <v>93330</v>
      </c>
      <c r="K185" s="27">
        <f t="shared" si="175"/>
        <v>0</v>
      </c>
      <c r="L185" s="27">
        <f t="shared" si="175"/>
        <v>0</v>
      </c>
      <c r="M185" s="27">
        <f t="shared" si="175"/>
        <v>0</v>
      </c>
      <c r="N185" s="108">
        <f>ROW()</f>
        <v>185</v>
      </c>
      <c r="O185" s="109"/>
      <c r="P185" s="108"/>
    </row>
    <row r="186" spans="1:16" ht="12" customHeight="1">
      <c r="A186" s="28" t="str">
        <f t="array" ref="A186:A187">IFERROR(INDEX(КБК!E4:E894,SMALL(IF(((2234=КБК!F4:F894)*($C$171=КБК!G4:G894)*(NOT(ISERR(SEARCH($N$1,КБК!D4:D894))))),ROW(КБК!E4:E894)-3,""),ROW()-$N$185)),"")</f>
        <v>спорт 1130387590.244.О</v>
      </c>
      <c r="B186" s="36" t="str">
        <f t="array" ref="B186:B187">IFERROR(INDEX(КБК!H4:H894,SMALL(IF(((2234=КБК!F4:F894)*($C$171=КБК!G4:G894)*(NOT(ISERR(SEARCH($N$1,КБК!D4:D894))))),ROW(КБК!E4:E894)-3,""),ROW()-$N$185)),"")</f>
        <v>1102</v>
      </c>
      <c r="C186" s="26">
        <v>244</v>
      </c>
      <c r="D186" s="115">
        <v>223</v>
      </c>
      <c r="E186" s="121">
        <f>H186+K186</f>
        <v>86280</v>
      </c>
      <c r="F186" s="27">
        <f t="shared" ref="F186:G187" si="176">I186+L186</f>
        <v>89730</v>
      </c>
      <c r="G186" s="122">
        <f t="shared" si="176"/>
        <v>93330</v>
      </c>
      <c r="H186" s="117">
        <v>86280</v>
      </c>
      <c r="I186" s="34">
        <v>89730</v>
      </c>
      <c r="J186" s="34">
        <v>93330</v>
      </c>
      <c r="K186" s="34"/>
      <c r="L186" s="34"/>
      <c r="M186" s="34"/>
      <c r="N186" s="108"/>
      <c r="O186" s="109"/>
      <c r="P186" s="108"/>
    </row>
    <row r="187" spans="1:16" ht="12" customHeight="1">
      <c r="A187" s="28" t="str">
        <v/>
      </c>
      <c r="B187" s="36" t="str">
        <v/>
      </c>
      <c r="C187" s="26">
        <v>244</v>
      </c>
      <c r="D187" s="115">
        <v>223</v>
      </c>
      <c r="E187" s="121">
        <f>H187+K187</f>
        <v>0</v>
      </c>
      <c r="F187" s="27">
        <f t="shared" si="176"/>
        <v>0</v>
      </c>
      <c r="G187" s="122">
        <f t="shared" si="176"/>
        <v>0</v>
      </c>
      <c r="H187" s="117"/>
      <c r="I187" s="34"/>
      <c r="J187" s="34"/>
      <c r="K187" s="34"/>
      <c r="L187" s="34"/>
      <c r="M187" s="34"/>
      <c r="N187" s="108"/>
      <c r="O187" s="109"/>
      <c r="P187" s="108"/>
    </row>
    <row r="188" spans="1:16" ht="12" customHeight="1">
      <c r="A188" s="25" t="s">
        <v>216</v>
      </c>
      <c r="B188" s="36" t="s">
        <v>321</v>
      </c>
      <c r="C188" s="26">
        <v>244</v>
      </c>
      <c r="D188" s="115">
        <v>224</v>
      </c>
      <c r="E188" s="121">
        <f t="shared" ref="E188:F188" si="177">SUM(E189:E190)</f>
        <v>36000</v>
      </c>
      <c r="F188" s="27">
        <f t="shared" si="177"/>
        <v>36000</v>
      </c>
      <c r="G188" s="122">
        <f>SUM(G189:G190)</f>
        <v>36000</v>
      </c>
      <c r="H188" s="116">
        <f t="shared" ref="H188:M188" si="178">SUM(H189:H190)</f>
        <v>36000</v>
      </c>
      <c r="I188" s="27">
        <f t="shared" si="178"/>
        <v>36000</v>
      </c>
      <c r="J188" s="27">
        <f t="shared" si="178"/>
        <v>36000</v>
      </c>
      <c r="K188" s="27">
        <f t="shared" si="178"/>
        <v>0</v>
      </c>
      <c r="L188" s="27">
        <f t="shared" si="178"/>
        <v>0</v>
      </c>
      <c r="M188" s="27">
        <f t="shared" si="178"/>
        <v>0</v>
      </c>
      <c r="N188" s="108">
        <f>ROW()</f>
        <v>188</v>
      </c>
      <c r="O188" s="109"/>
      <c r="P188" s="108"/>
    </row>
    <row r="189" spans="1:16" ht="12" customHeight="1">
      <c r="A189" s="28" t="str">
        <f t="array" ref="A189:A190">IFERROR(INDEX(КБК!E4:E894,SMALL(IF((($D$188=КБК!F4:F894)*($C$188=КБК!G4:G894)*(NOT(ISERR(SEARCH($N$1,КБК!D4:D894))))),ROW(КБК!E4:E894)-3,""),ROW()-$N$188)),"")</f>
        <v>доходы 0000000131.244.0</v>
      </c>
      <c r="B189" s="36" t="str">
        <f t="array" ref="B189:B190">IFERROR(INDEX(КБК!H4:H894,SMALL(IF((($D$188=КБК!F4:F894)*($C$188=КБК!G4:G894)*(NOT(ISERR(SEARCH($N$1,КБК!D4:D894))))),ROW(КБК!E4:E894)-3,""),ROW()-$N$188)),"")</f>
        <v>1102</v>
      </c>
      <c r="C189" s="26">
        <v>244</v>
      </c>
      <c r="D189" s="115">
        <v>224</v>
      </c>
      <c r="E189" s="121">
        <f>H189+K189</f>
        <v>36000</v>
      </c>
      <c r="F189" s="27">
        <f t="shared" ref="F189:G190" si="179">I189+L189</f>
        <v>36000</v>
      </c>
      <c r="G189" s="122">
        <f t="shared" si="179"/>
        <v>36000</v>
      </c>
      <c r="H189" s="117">
        <v>36000</v>
      </c>
      <c r="I189" s="34">
        <v>36000</v>
      </c>
      <c r="J189" s="34">
        <v>36000</v>
      </c>
      <c r="K189" s="34"/>
      <c r="L189" s="34"/>
      <c r="M189" s="34"/>
      <c r="N189" s="108"/>
      <c r="O189" s="109"/>
      <c r="P189" s="108"/>
    </row>
    <row r="190" spans="1:16" ht="12" customHeight="1">
      <c r="A190" s="28" t="str">
        <v/>
      </c>
      <c r="B190" s="36" t="str">
        <v/>
      </c>
      <c r="C190" s="26">
        <v>244</v>
      </c>
      <c r="D190" s="115">
        <v>224</v>
      </c>
      <c r="E190" s="121">
        <f>H190+K190</f>
        <v>0</v>
      </c>
      <c r="F190" s="27">
        <f t="shared" si="179"/>
        <v>0</v>
      </c>
      <c r="G190" s="122">
        <f t="shared" si="179"/>
        <v>0</v>
      </c>
      <c r="H190" s="117"/>
      <c r="I190" s="34"/>
      <c r="J190" s="34"/>
      <c r="K190" s="34"/>
      <c r="L190" s="34"/>
      <c r="M190" s="34"/>
      <c r="N190" s="108"/>
      <c r="O190" s="109"/>
      <c r="P190" s="108"/>
    </row>
    <row r="191" spans="1:16" ht="12" customHeight="1">
      <c r="A191" s="25" t="s">
        <v>217</v>
      </c>
      <c r="B191" s="36" t="s">
        <v>321</v>
      </c>
      <c r="C191" s="26">
        <v>244</v>
      </c>
      <c r="D191" s="115">
        <v>225</v>
      </c>
      <c r="E191" s="121">
        <f t="shared" ref="E191:F191" si="180">SUM(E192:E201)</f>
        <v>741000</v>
      </c>
      <c r="F191" s="27">
        <f t="shared" si="180"/>
        <v>741000</v>
      </c>
      <c r="G191" s="122">
        <f>SUM(G192:G201)</f>
        <v>741000</v>
      </c>
      <c r="H191" s="116">
        <f t="shared" ref="H191:M191" si="181">SUM(H192:H201)</f>
        <v>741000</v>
      </c>
      <c r="I191" s="27">
        <f t="shared" si="181"/>
        <v>741000</v>
      </c>
      <c r="J191" s="27">
        <f t="shared" si="181"/>
        <v>741000</v>
      </c>
      <c r="K191" s="27">
        <f t="shared" si="181"/>
        <v>0</v>
      </c>
      <c r="L191" s="27">
        <f t="shared" si="181"/>
        <v>0</v>
      </c>
      <c r="M191" s="27">
        <f t="shared" si="181"/>
        <v>0</v>
      </c>
      <c r="N191" s="108">
        <f>ROW()</f>
        <v>191</v>
      </c>
      <c r="O191" s="109"/>
      <c r="P191" s="108"/>
    </row>
    <row r="192" spans="1:16" ht="12" customHeight="1">
      <c r="A192" s="28" t="str">
        <f t="array" ref="A192:A201">IFERROR(INDEX(КБК!E4:E894,SMALL(IF((($D$195=КБК!F4:F894)*($C$195=КБК!G4:G894)*(NOT(ISERR(SEARCH($N$1,КБК!D4:D894))))),ROW(КБК!E4:E894)-3,""),ROW()-$N$191)),"")</f>
        <v>аренда 0000000121.244.0</v>
      </c>
      <c r="B192" s="36" t="str">
        <f t="array" ref="B192:B201">IFERROR(INDEX(КБК!H4:H894,SMALL(IF((($D$191=КБК!F4:F894)*($C$191=КБК!G4:G894)*(NOT(ISERR(SEARCH($N$1,КБК!D4:D894))))),ROW(КБК!E4:E894)-3,""),ROW()-$N$191)),"")</f>
        <v>1102</v>
      </c>
      <c r="C192" s="26">
        <v>244</v>
      </c>
      <c r="D192" s="115">
        <v>225</v>
      </c>
      <c r="E192" s="121">
        <f>H192+K192</f>
        <v>0</v>
      </c>
      <c r="F192" s="27">
        <f t="shared" ref="F192:G201" si="182">I192+L192</f>
        <v>0</v>
      </c>
      <c r="G192" s="122">
        <f t="shared" si="182"/>
        <v>0</v>
      </c>
      <c r="H192" s="117"/>
      <c r="I192" s="34"/>
      <c r="J192" s="34"/>
      <c r="K192" s="34"/>
      <c r="L192" s="34"/>
      <c r="M192" s="34"/>
      <c r="N192" s="108"/>
      <c r="O192" s="109"/>
      <c r="P192" s="108"/>
    </row>
    <row r="193" spans="1:16" ht="12" customHeight="1">
      <c r="A193" s="28" t="str">
        <v>доходы 0000000131.244.0</v>
      </c>
      <c r="B193" s="36" t="str">
        <v>1102</v>
      </c>
      <c r="C193" s="26">
        <v>244</v>
      </c>
      <c r="D193" s="115">
        <v>225</v>
      </c>
      <c r="E193" s="121">
        <f t="shared" ref="E193:E201" si="183">H193+K193</f>
        <v>12000</v>
      </c>
      <c r="F193" s="27">
        <f t="shared" si="182"/>
        <v>12000</v>
      </c>
      <c r="G193" s="122">
        <f t="shared" si="182"/>
        <v>12000</v>
      </c>
      <c r="H193" s="117">
        <v>12000</v>
      </c>
      <c r="I193" s="34">
        <v>12000</v>
      </c>
      <c r="J193" s="34">
        <v>12000</v>
      </c>
      <c r="K193" s="34"/>
      <c r="L193" s="34"/>
      <c r="M193" s="34"/>
      <c r="N193" s="108"/>
      <c r="O193" s="109"/>
      <c r="P193" s="108"/>
    </row>
    <row r="194" spans="1:16" ht="12" customHeight="1">
      <c r="A194" s="28" t="str">
        <v>спонсор 0000000155.244.0</v>
      </c>
      <c r="B194" s="36" t="str">
        <v>1102</v>
      </c>
      <c r="C194" s="26">
        <v>244</v>
      </c>
      <c r="D194" s="115">
        <v>225</v>
      </c>
      <c r="E194" s="121">
        <f t="shared" si="183"/>
        <v>0</v>
      </c>
      <c r="F194" s="27">
        <f t="shared" si="182"/>
        <v>0</v>
      </c>
      <c r="G194" s="122">
        <f t="shared" si="182"/>
        <v>0</v>
      </c>
      <c r="H194" s="117"/>
      <c r="I194" s="34"/>
      <c r="J194" s="34"/>
      <c r="K194" s="34"/>
      <c r="L194" s="34"/>
      <c r="M194" s="34"/>
      <c r="N194" s="108"/>
      <c r="O194" s="109"/>
      <c r="P194" s="108"/>
    </row>
    <row r="195" spans="1:16" ht="12" customHeight="1">
      <c r="A195" s="28" t="str">
        <v>спорт 1130387590.244.0</v>
      </c>
      <c r="B195" s="36" t="str">
        <v>1102</v>
      </c>
      <c r="C195" s="26">
        <v>244</v>
      </c>
      <c r="D195" s="115">
        <v>225</v>
      </c>
      <c r="E195" s="121">
        <f t="shared" si="183"/>
        <v>729000</v>
      </c>
      <c r="F195" s="27">
        <f t="shared" si="182"/>
        <v>729000</v>
      </c>
      <c r="G195" s="122">
        <f t="shared" si="182"/>
        <v>729000</v>
      </c>
      <c r="H195" s="117">
        <v>729000</v>
      </c>
      <c r="I195" s="34">
        <v>729000</v>
      </c>
      <c r="J195" s="34">
        <v>729000</v>
      </c>
      <c r="K195" s="34"/>
      <c r="L195" s="34"/>
      <c r="M195" s="34"/>
      <c r="N195" s="108"/>
      <c r="O195" s="109"/>
      <c r="P195" s="108"/>
    </row>
    <row r="196" spans="1:16" ht="12" customHeight="1">
      <c r="A196" s="28" t="str">
        <v/>
      </c>
      <c r="B196" s="36" t="str">
        <v/>
      </c>
      <c r="C196" s="26">
        <v>244</v>
      </c>
      <c r="D196" s="115">
        <v>225</v>
      </c>
      <c r="E196" s="121">
        <f t="shared" si="183"/>
        <v>0</v>
      </c>
      <c r="F196" s="27">
        <f t="shared" si="182"/>
        <v>0</v>
      </c>
      <c r="G196" s="122">
        <f t="shared" si="182"/>
        <v>0</v>
      </c>
      <c r="H196" s="117"/>
      <c r="I196" s="34"/>
      <c r="J196" s="34"/>
      <c r="K196" s="34"/>
      <c r="L196" s="34"/>
      <c r="M196" s="34"/>
      <c r="N196" s="108"/>
      <c r="O196" s="109"/>
      <c r="P196" s="108"/>
    </row>
    <row r="197" spans="1:16" ht="12" customHeight="1">
      <c r="A197" s="28" t="str">
        <v/>
      </c>
      <c r="B197" s="36" t="str">
        <v/>
      </c>
      <c r="C197" s="26">
        <v>244</v>
      </c>
      <c r="D197" s="115">
        <v>225</v>
      </c>
      <c r="E197" s="121">
        <f t="shared" si="183"/>
        <v>0</v>
      </c>
      <c r="F197" s="27">
        <f t="shared" si="182"/>
        <v>0</v>
      </c>
      <c r="G197" s="122">
        <f t="shared" si="182"/>
        <v>0</v>
      </c>
      <c r="H197" s="117"/>
      <c r="I197" s="34"/>
      <c r="J197" s="34"/>
      <c r="K197" s="34"/>
      <c r="L197" s="34"/>
      <c r="M197" s="34"/>
      <c r="N197" s="108"/>
      <c r="O197" s="109"/>
      <c r="P197" s="108"/>
    </row>
    <row r="198" spans="1:16" ht="12" customHeight="1">
      <c r="A198" s="28" t="str">
        <v/>
      </c>
      <c r="B198" s="36" t="str">
        <v/>
      </c>
      <c r="C198" s="26">
        <v>244</v>
      </c>
      <c r="D198" s="115">
        <v>225</v>
      </c>
      <c r="E198" s="121">
        <f t="shared" si="183"/>
        <v>0</v>
      </c>
      <c r="F198" s="27">
        <f t="shared" si="182"/>
        <v>0</v>
      </c>
      <c r="G198" s="122">
        <f t="shared" si="182"/>
        <v>0</v>
      </c>
      <c r="H198" s="117"/>
      <c r="I198" s="34"/>
      <c r="J198" s="34"/>
      <c r="K198" s="34"/>
      <c r="L198" s="34"/>
      <c r="M198" s="34"/>
      <c r="N198" s="108"/>
      <c r="O198" s="109"/>
      <c r="P198" s="108"/>
    </row>
    <row r="199" spans="1:16" ht="12" customHeight="1">
      <c r="A199" s="28" t="str">
        <v/>
      </c>
      <c r="B199" s="36" t="str">
        <v/>
      </c>
      <c r="C199" s="26">
        <v>244</v>
      </c>
      <c r="D199" s="115">
        <v>225</v>
      </c>
      <c r="E199" s="121">
        <f t="shared" si="183"/>
        <v>0</v>
      </c>
      <c r="F199" s="27">
        <f t="shared" si="182"/>
        <v>0</v>
      </c>
      <c r="G199" s="122">
        <f t="shared" si="182"/>
        <v>0</v>
      </c>
      <c r="H199" s="117"/>
      <c r="I199" s="34"/>
      <c r="J199" s="34"/>
      <c r="K199" s="34"/>
      <c r="L199" s="34"/>
      <c r="M199" s="34"/>
      <c r="N199" s="108"/>
      <c r="O199" s="109"/>
      <c r="P199" s="108"/>
    </row>
    <row r="200" spans="1:16" ht="12" customHeight="1">
      <c r="A200" s="28" t="str">
        <v/>
      </c>
      <c r="B200" s="36" t="str">
        <v/>
      </c>
      <c r="C200" s="26">
        <v>244</v>
      </c>
      <c r="D200" s="115">
        <v>225</v>
      </c>
      <c r="E200" s="121">
        <f t="shared" si="183"/>
        <v>0</v>
      </c>
      <c r="F200" s="27">
        <f t="shared" si="182"/>
        <v>0</v>
      </c>
      <c r="G200" s="122">
        <f t="shared" si="182"/>
        <v>0</v>
      </c>
      <c r="H200" s="117"/>
      <c r="I200" s="34"/>
      <c r="J200" s="34"/>
      <c r="K200" s="34"/>
      <c r="L200" s="34"/>
      <c r="M200" s="34"/>
      <c r="N200" s="108"/>
      <c r="O200" s="109"/>
      <c r="P200" s="108"/>
    </row>
    <row r="201" spans="1:16" ht="12" customHeight="1">
      <c r="A201" s="28" t="str">
        <v/>
      </c>
      <c r="B201" s="36" t="str">
        <v/>
      </c>
      <c r="C201" s="26">
        <v>244</v>
      </c>
      <c r="D201" s="115">
        <v>225</v>
      </c>
      <c r="E201" s="121">
        <f t="shared" si="183"/>
        <v>0</v>
      </c>
      <c r="F201" s="27">
        <f t="shared" si="182"/>
        <v>0</v>
      </c>
      <c r="G201" s="122">
        <f t="shared" si="182"/>
        <v>0</v>
      </c>
      <c r="H201" s="117"/>
      <c r="I201" s="34"/>
      <c r="J201" s="34"/>
      <c r="K201" s="34"/>
      <c r="L201" s="34"/>
      <c r="M201" s="34"/>
      <c r="N201" s="108"/>
      <c r="O201" s="109"/>
      <c r="P201" s="108"/>
    </row>
    <row r="202" spans="1:16" ht="12" customHeight="1">
      <c r="A202" s="25" t="s">
        <v>219</v>
      </c>
      <c r="B202" s="36" t="s">
        <v>321</v>
      </c>
      <c r="C202" s="26">
        <v>244</v>
      </c>
      <c r="D202" s="115">
        <v>226</v>
      </c>
      <c r="E202" s="121">
        <f t="shared" ref="E202:F202" si="184">SUM(E203:E213)</f>
        <v>586300</v>
      </c>
      <c r="F202" s="27">
        <f t="shared" si="184"/>
        <v>586300</v>
      </c>
      <c r="G202" s="122">
        <f>SUM(G203:G213)</f>
        <v>586300</v>
      </c>
      <c r="H202" s="116">
        <f t="shared" ref="H202:M202" si="185">SUM(H203:H213)</f>
        <v>586300</v>
      </c>
      <c r="I202" s="27">
        <f t="shared" si="185"/>
        <v>586300</v>
      </c>
      <c r="J202" s="27">
        <f t="shared" si="185"/>
        <v>586300</v>
      </c>
      <c r="K202" s="27">
        <f t="shared" si="185"/>
        <v>0</v>
      </c>
      <c r="L202" s="27">
        <f t="shared" si="185"/>
        <v>0</v>
      </c>
      <c r="M202" s="27">
        <f t="shared" si="185"/>
        <v>0</v>
      </c>
      <c r="N202" s="108">
        <f>ROW()</f>
        <v>202</v>
      </c>
      <c r="O202" s="109"/>
      <c r="P202" s="108"/>
    </row>
    <row r="203" spans="1:16" ht="12" customHeight="1">
      <c r="A203" s="28" t="str">
        <f t="array" ref="A203:A213">IFERROR(INDEX(КБК!E4:E894,SMALL(IF((($D$202=КБК!F4:F894)*($C$202=КБК!G4:G894)*(NOT(ISERR(SEARCH($N$1,КБК!D4:D894))))),ROW(КБК!E4:E894)-3,""),ROW()-$N$202)),"")</f>
        <v>аренда 0000000121.244.0</v>
      </c>
      <c r="B203" s="36" t="str">
        <f t="array" ref="B203:B213">IFERROR(INDEX(КБК!H4:H894,SMALL(IF((($D$202=КБК!F4:F894)*($C$202=КБК!G4:G894)*(NOT(ISERR(SEARCH($N$1,КБК!D4:D894))))),ROW(КБК!E4:E894)-3,""),ROW()-$N$202)),"")</f>
        <v>1102</v>
      </c>
      <c r="C203" s="26">
        <v>244</v>
      </c>
      <c r="D203" s="115">
        <v>226</v>
      </c>
      <c r="E203" s="121">
        <f>H203+K203</f>
        <v>0</v>
      </c>
      <c r="F203" s="27">
        <f t="shared" ref="F203:G203" si="186">I203+L203</f>
        <v>0</v>
      </c>
      <c r="G203" s="122">
        <f t="shared" si="186"/>
        <v>0</v>
      </c>
      <c r="H203" s="117"/>
      <c r="I203" s="34"/>
      <c r="J203" s="34"/>
      <c r="K203" s="34"/>
      <c r="L203" s="34"/>
      <c r="M203" s="34"/>
      <c r="N203" s="108"/>
      <c r="O203" s="109"/>
      <c r="P203" s="108"/>
    </row>
    <row r="204" spans="1:16" ht="12" customHeight="1">
      <c r="A204" s="28" t="str">
        <v>доходы 0000000131.244.0</v>
      </c>
      <c r="B204" s="36" t="str">
        <v>1102</v>
      </c>
      <c r="C204" s="26">
        <v>244</v>
      </c>
      <c r="D204" s="115">
        <v>226</v>
      </c>
      <c r="E204" s="121">
        <f t="shared" ref="E204:E213" si="187">H204+K204</f>
        <v>31000</v>
      </c>
      <c r="F204" s="27">
        <f t="shared" ref="F204:F213" si="188">I204+L204</f>
        <v>31000</v>
      </c>
      <c r="G204" s="122">
        <f t="shared" ref="G204:G213" si="189">J204+M204</f>
        <v>31000</v>
      </c>
      <c r="H204" s="117">
        <v>31000</v>
      </c>
      <c r="I204" s="34">
        <v>31000</v>
      </c>
      <c r="J204" s="34">
        <v>31000</v>
      </c>
      <c r="K204" s="34"/>
      <c r="L204" s="34"/>
      <c r="M204" s="34"/>
      <c r="N204" s="108"/>
      <c r="O204" s="109"/>
      <c r="P204" s="108"/>
    </row>
    <row r="205" spans="1:16" ht="12" customHeight="1">
      <c r="A205" s="28" t="str">
        <v>возмещение 000000144.244.0</v>
      </c>
      <c r="B205" s="36" t="str">
        <v>1102</v>
      </c>
      <c r="C205" s="26">
        <v>244</v>
      </c>
      <c r="D205" s="115">
        <v>226</v>
      </c>
      <c r="E205" s="121">
        <f t="shared" si="187"/>
        <v>0</v>
      </c>
      <c r="F205" s="27">
        <f t="shared" si="188"/>
        <v>0</v>
      </c>
      <c r="G205" s="122">
        <f t="shared" si="189"/>
        <v>0</v>
      </c>
      <c r="H205" s="117"/>
      <c r="I205" s="34"/>
      <c r="J205" s="34"/>
      <c r="K205" s="34"/>
      <c r="L205" s="34"/>
      <c r="M205" s="34"/>
      <c r="N205" s="108"/>
      <c r="O205" s="109"/>
      <c r="P205" s="108"/>
    </row>
    <row r="206" spans="1:16" ht="12" customHeight="1">
      <c r="A206" s="28" t="str">
        <v>спонсор 0000000155.244.0</v>
      </c>
      <c r="B206" s="36" t="str">
        <v>1102</v>
      </c>
      <c r="C206" s="26">
        <v>244</v>
      </c>
      <c r="D206" s="115">
        <v>226</v>
      </c>
      <c r="E206" s="121">
        <f t="shared" si="187"/>
        <v>0</v>
      </c>
      <c r="F206" s="27">
        <f t="shared" si="188"/>
        <v>0</v>
      </c>
      <c r="G206" s="122">
        <f t="shared" si="189"/>
        <v>0</v>
      </c>
      <c r="H206" s="117"/>
      <c r="I206" s="34"/>
      <c r="J206" s="34"/>
      <c r="K206" s="34"/>
      <c r="L206" s="34"/>
      <c r="M206" s="34"/>
      <c r="N206" s="108"/>
      <c r="O206" s="109"/>
      <c r="P206" s="108"/>
    </row>
    <row r="207" spans="1:16" ht="12" customHeight="1">
      <c r="A207" s="28" t="str">
        <v>спорт 1130387590.244.0</v>
      </c>
      <c r="B207" s="36" t="str">
        <v>1102</v>
      </c>
      <c r="C207" s="26">
        <v>244</v>
      </c>
      <c r="D207" s="115">
        <v>226</v>
      </c>
      <c r="E207" s="121">
        <f t="shared" si="187"/>
        <v>555300</v>
      </c>
      <c r="F207" s="27">
        <f t="shared" si="188"/>
        <v>555300</v>
      </c>
      <c r="G207" s="122">
        <f t="shared" si="189"/>
        <v>555300</v>
      </c>
      <c r="H207" s="117">
        <v>555300</v>
      </c>
      <c r="I207" s="34">
        <v>555300</v>
      </c>
      <c r="J207" s="34">
        <v>555300</v>
      </c>
      <c r="K207" s="34"/>
      <c r="L207" s="34"/>
      <c r="M207" s="34"/>
      <c r="N207" s="108"/>
      <c r="O207" s="109"/>
      <c r="P207" s="108"/>
    </row>
    <row r="208" spans="1:16" ht="12" customHeight="1">
      <c r="A208" s="28" t="str">
        <v/>
      </c>
      <c r="B208" s="36" t="str">
        <v/>
      </c>
      <c r="C208" s="26">
        <v>244</v>
      </c>
      <c r="D208" s="115">
        <v>226</v>
      </c>
      <c r="E208" s="121">
        <f t="shared" si="187"/>
        <v>0</v>
      </c>
      <c r="F208" s="27">
        <f t="shared" si="188"/>
        <v>0</v>
      </c>
      <c r="G208" s="122">
        <f t="shared" si="189"/>
        <v>0</v>
      </c>
      <c r="H208" s="117"/>
      <c r="I208" s="34"/>
      <c r="J208" s="34"/>
      <c r="K208" s="34"/>
      <c r="L208" s="34"/>
      <c r="M208" s="34"/>
      <c r="N208" s="108"/>
      <c r="O208" s="109"/>
      <c r="P208" s="108"/>
    </row>
    <row r="209" spans="1:16" ht="12" customHeight="1">
      <c r="A209" s="28" t="str">
        <v/>
      </c>
      <c r="B209" s="36" t="str">
        <v/>
      </c>
      <c r="C209" s="26">
        <v>244</v>
      </c>
      <c r="D209" s="115">
        <v>226</v>
      </c>
      <c r="E209" s="121">
        <f t="shared" si="187"/>
        <v>0</v>
      </c>
      <c r="F209" s="27">
        <f t="shared" si="188"/>
        <v>0</v>
      </c>
      <c r="G209" s="122">
        <f t="shared" si="189"/>
        <v>0</v>
      </c>
      <c r="H209" s="117"/>
      <c r="I209" s="34"/>
      <c r="J209" s="34"/>
      <c r="K209" s="34"/>
      <c r="L209" s="34"/>
      <c r="M209" s="34"/>
      <c r="N209" s="108"/>
      <c r="O209" s="109"/>
      <c r="P209" s="108"/>
    </row>
    <row r="210" spans="1:16" ht="12" customHeight="1">
      <c r="A210" s="28" t="str">
        <v/>
      </c>
      <c r="B210" s="36" t="str">
        <v/>
      </c>
      <c r="C210" s="26">
        <v>244</v>
      </c>
      <c r="D210" s="115">
        <v>226</v>
      </c>
      <c r="E210" s="121">
        <f t="shared" si="187"/>
        <v>0</v>
      </c>
      <c r="F210" s="27">
        <f t="shared" si="188"/>
        <v>0</v>
      </c>
      <c r="G210" s="122">
        <f t="shared" si="189"/>
        <v>0</v>
      </c>
      <c r="H210" s="117"/>
      <c r="I210" s="34"/>
      <c r="J210" s="34"/>
      <c r="K210" s="34"/>
      <c r="L210" s="34"/>
      <c r="M210" s="34"/>
      <c r="N210" s="108"/>
      <c r="O210" s="109"/>
      <c r="P210" s="108"/>
    </row>
    <row r="211" spans="1:16" ht="12" customHeight="1">
      <c r="A211" s="28" t="str">
        <v/>
      </c>
      <c r="B211" s="36" t="str">
        <v/>
      </c>
      <c r="C211" s="26">
        <v>244</v>
      </c>
      <c r="D211" s="115">
        <v>226</v>
      </c>
      <c r="E211" s="121">
        <f t="shared" si="187"/>
        <v>0</v>
      </c>
      <c r="F211" s="27">
        <f t="shared" si="188"/>
        <v>0</v>
      </c>
      <c r="G211" s="122">
        <f t="shared" si="189"/>
        <v>0</v>
      </c>
      <c r="H211" s="117"/>
      <c r="I211" s="34"/>
      <c r="J211" s="34"/>
      <c r="K211" s="34"/>
      <c r="L211" s="34"/>
      <c r="M211" s="34"/>
      <c r="N211" s="108"/>
      <c r="O211" s="109"/>
      <c r="P211" s="108"/>
    </row>
    <row r="212" spans="1:16" ht="12" customHeight="1">
      <c r="A212" s="28" t="str">
        <v/>
      </c>
      <c r="B212" s="36" t="str">
        <v/>
      </c>
      <c r="C212" s="26">
        <v>244</v>
      </c>
      <c r="D212" s="115">
        <v>226</v>
      </c>
      <c r="E212" s="121">
        <f t="shared" si="187"/>
        <v>0</v>
      </c>
      <c r="F212" s="27">
        <f t="shared" si="188"/>
        <v>0</v>
      </c>
      <c r="G212" s="122">
        <f t="shared" si="189"/>
        <v>0</v>
      </c>
      <c r="H212" s="117"/>
      <c r="I212" s="34"/>
      <c r="J212" s="34"/>
      <c r="K212" s="34"/>
      <c r="L212" s="34"/>
      <c r="M212" s="34"/>
      <c r="N212" s="108"/>
      <c r="O212" s="109"/>
      <c r="P212" s="108"/>
    </row>
    <row r="213" spans="1:16" ht="12" customHeight="1">
      <c r="A213" s="28" t="str">
        <v/>
      </c>
      <c r="B213" s="36" t="str">
        <v/>
      </c>
      <c r="C213" s="26">
        <v>244</v>
      </c>
      <c r="D213" s="115">
        <v>226</v>
      </c>
      <c r="E213" s="121">
        <f t="shared" si="187"/>
        <v>0</v>
      </c>
      <c r="F213" s="27">
        <f t="shared" si="188"/>
        <v>0</v>
      </c>
      <c r="G213" s="122">
        <f t="shared" si="189"/>
        <v>0</v>
      </c>
      <c r="H213" s="117"/>
      <c r="I213" s="34"/>
      <c r="J213" s="34"/>
      <c r="K213" s="34"/>
      <c r="L213" s="34"/>
      <c r="M213" s="34"/>
      <c r="N213" s="108"/>
      <c r="O213" s="109"/>
      <c r="P213" s="108"/>
    </row>
    <row r="214" spans="1:16" ht="12" customHeight="1">
      <c r="A214" s="77" t="s">
        <v>525</v>
      </c>
      <c r="B214" s="36" t="s">
        <v>321</v>
      </c>
      <c r="C214" s="26">
        <v>244</v>
      </c>
      <c r="D214" s="115">
        <v>227</v>
      </c>
      <c r="E214" s="121">
        <f t="shared" ref="E214:F214" si="190">SUM(E215:E217)</f>
        <v>67500</v>
      </c>
      <c r="F214" s="27">
        <f t="shared" si="190"/>
        <v>67500</v>
      </c>
      <c r="G214" s="122">
        <f>SUM(G215:G217)</f>
        <v>67500</v>
      </c>
      <c r="H214" s="116">
        <f t="shared" ref="H214:M214" si="191">SUM(H215:H217)</f>
        <v>67500</v>
      </c>
      <c r="I214" s="27">
        <f t="shared" si="191"/>
        <v>67500</v>
      </c>
      <c r="J214" s="27">
        <f t="shared" si="191"/>
        <v>67500</v>
      </c>
      <c r="K214" s="27">
        <f t="shared" si="191"/>
        <v>0</v>
      </c>
      <c r="L214" s="27">
        <f t="shared" si="191"/>
        <v>0</v>
      </c>
      <c r="M214" s="27">
        <f t="shared" si="191"/>
        <v>0</v>
      </c>
      <c r="N214" s="108">
        <f>ROW()</f>
        <v>214</v>
      </c>
      <c r="O214" s="109"/>
      <c r="P214" s="108"/>
    </row>
    <row r="215" spans="1:16" ht="12" customHeight="1">
      <c r="A215" s="28" t="str">
        <f t="array" ref="A215:A217">IFERROR(INDEX(КБК!E4:E894,SMALL(IF((($D$214=КБК!F4:F894)*($C$214=КБК!G4:G894)*(NOT(ISERR(SEARCH($N$1,КБК!D4:D894))))),ROW(КБК!E4:E894)-3,""),ROW()-$N$214)),"")</f>
        <v>спорт 1130387590.244.0</v>
      </c>
      <c r="B215" s="36" t="str">
        <f t="array" ref="B215:B217">IFERROR(INDEX(КБК!H4:H894,SMALL(IF((($D$214=КБК!F4:F894)*($C$214=КБК!G4:G894)*(NOT(ISERR(SEARCH($N$1,КБК!D4:D894))))),ROW(КБК!E4:E894)-3,""),ROW()-$N$214)),"")</f>
        <v>1102</v>
      </c>
      <c r="C215" s="26">
        <v>244</v>
      </c>
      <c r="D215" s="115">
        <v>227</v>
      </c>
      <c r="E215" s="121">
        <f>H215+K215</f>
        <v>67500</v>
      </c>
      <c r="F215" s="27">
        <f t="shared" ref="F215:G215" si="192">I215+L215</f>
        <v>67500</v>
      </c>
      <c r="G215" s="122">
        <f t="shared" si="192"/>
        <v>67500</v>
      </c>
      <c r="H215" s="117">
        <v>67500</v>
      </c>
      <c r="I215" s="34">
        <v>67500</v>
      </c>
      <c r="J215" s="34">
        <v>67500</v>
      </c>
      <c r="K215" s="34"/>
      <c r="L215" s="34"/>
      <c r="M215" s="34"/>
      <c r="N215" s="108"/>
      <c r="O215" s="109"/>
      <c r="P215" s="108"/>
    </row>
    <row r="216" spans="1:16" ht="12" customHeight="1">
      <c r="A216" s="28" t="str">
        <v/>
      </c>
      <c r="B216" s="36" t="str">
        <v/>
      </c>
      <c r="C216" s="26">
        <v>244</v>
      </c>
      <c r="D216" s="115">
        <v>227</v>
      </c>
      <c r="E216" s="121">
        <f t="shared" ref="E216:E217" si="193">H216+K216</f>
        <v>0</v>
      </c>
      <c r="F216" s="27">
        <f t="shared" ref="F216:F217" si="194">I216+L216</f>
        <v>0</v>
      </c>
      <c r="G216" s="122">
        <f t="shared" ref="G216:G217" si="195">J216+M216</f>
        <v>0</v>
      </c>
      <c r="H216" s="117"/>
      <c r="I216" s="34"/>
      <c r="J216" s="34"/>
      <c r="K216" s="34"/>
      <c r="L216" s="34"/>
      <c r="M216" s="34"/>
      <c r="N216" s="108"/>
      <c r="O216" s="109"/>
      <c r="P216" s="108"/>
    </row>
    <row r="217" spans="1:16" ht="12" customHeight="1">
      <c r="A217" s="28" t="str">
        <v/>
      </c>
      <c r="B217" s="36" t="str">
        <v/>
      </c>
      <c r="C217" s="26">
        <v>244</v>
      </c>
      <c r="D217" s="115">
        <v>227</v>
      </c>
      <c r="E217" s="121">
        <f t="shared" si="193"/>
        <v>0</v>
      </c>
      <c r="F217" s="27">
        <f t="shared" si="194"/>
        <v>0</v>
      </c>
      <c r="G217" s="122">
        <f t="shared" si="195"/>
        <v>0</v>
      </c>
      <c r="H217" s="117"/>
      <c r="I217" s="34"/>
      <c r="J217" s="34"/>
      <c r="K217" s="34"/>
      <c r="L217" s="34"/>
      <c r="M217" s="34"/>
      <c r="N217" s="108"/>
      <c r="O217" s="109"/>
      <c r="P217" s="108"/>
    </row>
    <row r="218" spans="1:16" ht="12" customHeight="1">
      <c r="A218" s="25" t="s">
        <v>220</v>
      </c>
      <c r="B218" s="36" t="s">
        <v>321</v>
      </c>
      <c r="C218" s="26">
        <v>244</v>
      </c>
      <c r="D218" s="115">
        <v>296</v>
      </c>
      <c r="E218" s="121">
        <f t="shared" ref="E218:F218" si="196">SUM(E219:E222)</f>
        <v>0</v>
      </c>
      <c r="F218" s="27">
        <f t="shared" si="196"/>
        <v>0</v>
      </c>
      <c r="G218" s="122">
        <f>SUM(G219:G222)</f>
        <v>0</v>
      </c>
      <c r="H218" s="116">
        <f t="shared" ref="H218:M218" si="197">SUM(H219:H222)</f>
        <v>0</v>
      </c>
      <c r="I218" s="27">
        <f t="shared" si="197"/>
        <v>0</v>
      </c>
      <c r="J218" s="27">
        <f t="shared" si="197"/>
        <v>0</v>
      </c>
      <c r="K218" s="27">
        <f t="shared" si="197"/>
        <v>0</v>
      </c>
      <c r="L218" s="27">
        <f t="shared" si="197"/>
        <v>0</v>
      </c>
      <c r="M218" s="27">
        <f t="shared" si="197"/>
        <v>0</v>
      </c>
      <c r="N218" s="108">
        <f>ROW()</f>
        <v>218</v>
      </c>
      <c r="O218" s="109"/>
      <c r="P218" s="108"/>
    </row>
    <row r="219" spans="1:16" ht="12" customHeight="1">
      <c r="A219" s="28" t="str">
        <f t="array" ref="A219:A222">IFERROR(INDEX(КБК!E4:E894,SMALL(IF((($D$218=КБК!F4:F894)*($C$218=КБК!G4:G894)*(NOT(ISERR(SEARCH($N$1,КБК!D4:D894))))),ROW(КБК!E4:E894)-3,""),ROW()-$N$218)),"")</f>
        <v/>
      </c>
      <c r="B219" s="36" t="str">
        <f t="array" ref="B219:B222">IFERROR(INDEX(КБК!H4:H894,SMALL(IF((($D$218=КБК!F4:F894)*($C$218=КБК!G4:G894)*(NOT(ISERR(SEARCH($N$1,КБК!D4:D894))))),ROW(КБК!E4:E894)-3,""),ROW()-$N$218)),"")</f>
        <v/>
      </c>
      <c r="C219" s="26">
        <v>244</v>
      </c>
      <c r="D219" s="115">
        <v>296</v>
      </c>
      <c r="E219" s="121">
        <f>H219+K219</f>
        <v>0</v>
      </c>
      <c r="F219" s="27">
        <f t="shared" ref="F219:G222" si="198">I219+L219</f>
        <v>0</v>
      </c>
      <c r="G219" s="122">
        <f t="shared" si="198"/>
        <v>0</v>
      </c>
      <c r="H219" s="117"/>
      <c r="I219" s="34"/>
      <c r="J219" s="34"/>
      <c r="K219" s="34"/>
      <c r="L219" s="34"/>
      <c r="M219" s="34"/>
      <c r="N219" s="108"/>
      <c r="O219" s="109"/>
      <c r="P219" s="108"/>
    </row>
    <row r="220" spans="1:16" ht="12" customHeight="1">
      <c r="A220" s="28" t="str">
        <v/>
      </c>
      <c r="B220" s="36" t="str">
        <v/>
      </c>
      <c r="C220" s="26">
        <v>244</v>
      </c>
      <c r="D220" s="115">
        <v>296</v>
      </c>
      <c r="E220" s="121">
        <f t="shared" ref="E220:E222" si="199">H220+K220</f>
        <v>0</v>
      </c>
      <c r="F220" s="27">
        <f t="shared" si="198"/>
        <v>0</v>
      </c>
      <c r="G220" s="122">
        <f t="shared" si="198"/>
        <v>0</v>
      </c>
      <c r="H220" s="117"/>
      <c r="I220" s="34"/>
      <c r="J220" s="34"/>
      <c r="K220" s="34"/>
      <c r="L220" s="34"/>
      <c r="M220" s="34"/>
      <c r="N220" s="108"/>
      <c r="O220" s="109"/>
      <c r="P220" s="108"/>
    </row>
    <row r="221" spans="1:16" ht="12" customHeight="1">
      <c r="A221" s="28" t="str">
        <v/>
      </c>
      <c r="B221" s="36" t="str">
        <v/>
      </c>
      <c r="C221" s="26">
        <v>244</v>
      </c>
      <c r="D221" s="115">
        <v>296</v>
      </c>
      <c r="E221" s="121">
        <f t="shared" si="199"/>
        <v>0</v>
      </c>
      <c r="F221" s="27">
        <f t="shared" si="198"/>
        <v>0</v>
      </c>
      <c r="G221" s="122">
        <f t="shared" si="198"/>
        <v>0</v>
      </c>
      <c r="H221" s="117"/>
      <c r="I221" s="34"/>
      <c r="J221" s="34"/>
      <c r="K221" s="34"/>
      <c r="L221" s="34"/>
      <c r="M221" s="34"/>
      <c r="N221" s="108"/>
      <c r="O221" s="109"/>
      <c r="P221" s="108"/>
    </row>
    <row r="222" spans="1:16" ht="12" customHeight="1">
      <c r="A222" s="28" t="str">
        <v/>
      </c>
      <c r="B222" s="36" t="str">
        <v/>
      </c>
      <c r="C222" s="26">
        <v>244</v>
      </c>
      <c r="D222" s="115">
        <v>296</v>
      </c>
      <c r="E222" s="121">
        <f t="shared" si="199"/>
        <v>0</v>
      </c>
      <c r="F222" s="27">
        <f t="shared" si="198"/>
        <v>0</v>
      </c>
      <c r="G222" s="122">
        <f t="shared" si="198"/>
        <v>0</v>
      </c>
      <c r="H222" s="117"/>
      <c r="I222" s="34"/>
      <c r="J222" s="34"/>
      <c r="K222" s="34"/>
      <c r="L222" s="34"/>
      <c r="M222" s="34"/>
      <c r="N222" s="108"/>
      <c r="O222" s="109"/>
      <c r="P222" s="108"/>
    </row>
    <row r="223" spans="1:16" ht="12" customHeight="1">
      <c r="A223" s="25" t="s">
        <v>526</v>
      </c>
      <c r="B223" s="36" t="s">
        <v>321</v>
      </c>
      <c r="C223" s="26">
        <v>244</v>
      </c>
      <c r="D223" s="115">
        <v>310</v>
      </c>
      <c r="E223" s="121">
        <f t="shared" ref="E223:F223" si="200">SUM(E224:E236)</f>
        <v>630000</v>
      </c>
      <c r="F223" s="27">
        <f t="shared" si="200"/>
        <v>630000</v>
      </c>
      <c r="G223" s="122">
        <f>SUM(G224:G236)</f>
        <v>630000</v>
      </c>
      <c r="H223" s="116">
        <f t="shared" ref="H223:M223" si="201">SUM(H224:H236)</f>
        <v>630000</v>
      </c>
      <c r="I223" s="27">
        <f t="shared" si="201"/>
        <v>630000</v>
      </c>
      <c r="J223" s="27">
        <f t="shared" si="201"/>
        <v>630000</v>
      </c>
      <c r="K223" s="27">
        <f t="shared" si="201"/>
        <v>0</v>
      </c>
      <c r="L223" s="27">
        <f t="shared" si="201"/>
        <v>0</v>
      </c>
      <c r="M223" s="27">
        <f t="shared" si="201"/>
        <v>0</v>
      </c>
      <c r="N223" s="108">
        <f>ROW()</f>
        <v>223</v>
      </c>
      <c r="O223" s="109"/>
      <c r="P223" s="108"/>
    </row>
    <row r="224" spans="1:16" ht="12" customHeight="1">
      <c r="A224" s="28" t="str">
        <f t="array" ref="A224:A236">IFERROR(INDEX(КБК!E4:E894,SMALL(IF((($D$223=КБК!F4:F894)*($C$223=КБК!G4:G894)*(NOT(ISERR(SEARCH($N$1,КБК!D4:D894))))),ROW(КБК!E4:E894)-3,""),ROW()-$N$223)),"")</f>
        <v>аренда 0000000121.244.0</v>
      </c>
      <c r="B224" s="36" t="str">
        <f t="array" ref="B224:B236">IFERROR(INDEX(КБК!H4:H894,SMALL(IF((($D$223=КБК!F4:F894)*($C$223=КБК!G4:G894)*(NOT(ISERR(SEARCH($N$1,КБК!D4:D894))))),ROW(КБК!E4:E894)-3,""),ROW()-$N$223)),"")</f>
        <v>1102</v>
      </c>
      <c r="C224" s="26">
        <v>244</v>
      </c>
      <c r="D224" s="115">
        <v>310</v>
      </c>
      <c r="E224" s="121">
        <f>H224+K224</f>
        <v>0</v>
      </c>
      <c r="F224" s="27">
        <f t="shared" ref="F224:G236" si="202">I224+L224</f>
        <v>0</v>
      </c>
      <c r="G224" s="122">
        <f t="shared" si="202"/>
        <v>0</v>
      </c>
      <c r="H224" s="117"/>
      <c r="I224" s="34"/>
      <c r="J224" s="34"/>
      <c r="K224" s="34"/>
      <c r="L224" s="34"/>
      <c r="M224" s="34"/>
      <c r="N224" s="108"/>
      <c r="O224" s="109"/>
      <c r="P224" s="108"/>
    </row>
    <row r="225" spans="1:16" ht="12" customHeight="1">
      <c r="A225" s="28" t="str">
        <v>доходы 0000000131.244.0</v>
      </c>
      <c r="B225" s="36" t="str">
        <v>1102</v>
      </c>
      <c r="C225" s="26">
        <v>244</v>
      </c>
      <c r="D225" s="115">
        <v>310</v>
      </c>
      <c r="E225" s="121">
        <f t="shared" ref="E225:E236" si="203">H225+K225</f>
        <v>0</v>
      </c>
      <c r="F225" s="27">
        <f t="shared" si="202"/>
        <v>0</v>
      </c>
      <c r="G225" s="122">
        <f t="shared" si="202"/>
        <v>0</v>
      </c>
      <c r="H225" s="117"/>
      <c r="I225" s="34"/>
      <c r="J225" s="34"/>
      <c r="K225" s="34"/>
      <c r="L225" s="34"/>
      <c r="M225" s="34"/>
      <c r="N225" s="108"/>
      <c r="O225" s="109"/>
      <c r="P225" s="108"/>
    </row>
    <row r="226" spans="1:16" ht="12" customHeight="1">
      <c r="A226" s="28" t="str">
        <v>возмещение 000000144.244.0</v>
      </c>
      <c r="B226" s="36" t="str">
        <v>1102</v>
      </c>
      <c r="C226" s="26">
        <v>244</v>
      </c>
      <c r="D226" s="115">
        <v>310</v>
      </c>
      <c r="E226" s="121">
        <f t="shared" si="203"/>
        <v>0</v>
      </c>
      <c r="F226" s="27">
        <f t="shared" si="202"/>
        <v>0</v>
      </c>
      <c r="G226" s="122">
        <f t="shared" si="202"/>
        <v>0</v>
      </c>
      <c r="H226" s="117"/>
      <c r="I226" s="34"/>
      <c r="J226" s="34"/>
      <c r="K226" s="34"/>
      <c r="L226" s="34"/>
      <c r="M226" s="34"/>
      <c r="N226" s="108"/>
      <c r="O226" s="109"/>
      <c r="P226" s="108"/>
    </row>
    <row r="227" spans="1:16" ht="12" customHeight="1">
      <c r="A227" s="28" t="str">
        <v>спонсор 0000000155.244.0</v>
      </c>
      <c r="B227" s="36" t="str">
        <v>1102</v>
      </c>
      <c r="C227" s="26">
        <v>244</v>
      </c>
      <c r="D227" s="115">
        <v>310</v>
      </c>
      <c r="E227" s="121">
        <f t="shared" si="203"/>
        <v>0</v>
      </c>
      <c r="F227" s="27">
        <f t="shared" si="202"/>
        <v>0</v>
      </c>
      <c r="G227" s="122">
        <f t="shared" si="202"/>
        <v>0</v>
      </c>
      <c r="H227" s="117"/>
      <c r="I227" s="34"/>
      <c r="J227" s="34"/>
      <c r="K227" s="34"/>
      <c r="L227" s="34"/>
      <c r="M227" s="34"/>
      <c r="N227" s="108"/>
      <c r="O227" s="109"/>
      <c r="P227" s="108"/>
    </row>
    <row r="228" spans="1:16" ht="12" customHeight="1">
      <c r="A228" s="28" t="str">
        <v xml:space="preserve"> учащийся 0120823590.244.0</v>
      </c>
      <c r="B228" s="36" t="str">
        <v>0703</v>
      </c>
      <c r="C228" s="26">
        <v>244</v>
      </c>
      <c r="D228" s="115">
        <v>310</v>
      </c>
      <c r="E228" s="121">
        <f t="shared" si="203"/>
        <v>0</v>
      </c>
      <c r="F228" s="27">
        <f t="shared" si="202"/>
        <v>0</v>
      </c>
      <c r="G228" s="122">
        <f t="shared" si="202"/>
        <v>0</v>
      </c>
      <c r="H228" s="117"/>
      <c r="I228" s="34"/>
      <c r="J228" s="34"/>
      <c r="K228" s="34"/>
      <c r="L228" s="34"/>
      <c r="M228" s="34"/>
      <c r="N228" s="108"/>
      <c r="O228" s="109"/>
      <c r="P228" s="108"/>
    </row>
    <row r="229" spans="1:16" ht="12" customHeight="1">
      <c r="A229" s="28" t="str">
        <v>спорт 1130387590.244.0</v>
      </c>
      <c r="B229" s="36" t="str">
        <v>1102</v>
      </c>
      <c r="C229" s="26">
        <v>244</v>
      </c>
      <c r="D229" s="115">
        <v>310</v>
      </c>
      <c r="E229" s="121">
        <f t="shared" si="203"/>
        <v>630000</v>
      </c>
      <c r="F229" s="27">
        <f t="shared" si="202"/>
        <v>630000</v>
      </c>
      <c r="G229" s="122">
        <f t="shared" si="202"/>
        <v>630000</v>
      </c>
      <c r="H229" s="117">
        <v>630000</v>
      </c>
      <c r="I229" s="34">
        <v>630000</v>
      </c>
      <c r="J229" s="34">
        <v>630000</v>
      </c>
      <c r="K229" s="34"/>
      <c r="L229" s="34"/>
      <c r="M229" s="34"/>
      <c r="N229" s="108"/>
      <c r="O229" s="109"/>
      <c r="P229" s="108"/>
    </row>
    <row r="230" spans="1:16" ht="12" customHeight="1">
      <c r="A230" s="28" t="str">
        <v/>
      </c>
      <c r="B230" s="36" t="str">
        <v/>
      </c>
      <c r="C230" s="26">
        <v>244</v>
      </c>
      <c r="D230" s="115">
        <v>310</v>
      </c>
      <c r="E230" s="121">
        <f t="shared" si="203"/>
        <v>0</v>
      </c>
      <c r="F230" s="27">
        <f t="shared" si="202"/>
        <v>0</v>
      </c>
      <c r="G230" s="122">
        <f t="shared" si="202"/>
        <v>0</v>
      </c>
      <c r="H230" s="117"/>
      <c r="I230" s="34"/>
      <c r="J230" s="34"/>
      <c r="K230" s="34"/>
      <c r="L230" s="34"/>
      <c r="M230" s="34"/>
      <c r="N230" s="108"/>
      <c r="O230" s="109"/>
      <c r="P230" s="108"/>
    </row>
    <row r="231" spans="1:16" ht="12" customHeight="1">
      <c r="A231" s="28" t="str">
        <v/>
      </c>
      <c r="B231" s="36" t="str">
        <v/>
      </c>
      <c r="C231" s="26">
        <v>244</v>
      </c>
      <c r="D231" s="115">
        <v>310</v>
      </c>
      <c r="E231" s="121">
        <f t="shared" si="203"/>
        <v>0</v>
      </c>
      <c r="F231" s="27">
        <f t="shared" si="202"/>
        <v>0</v>
      </c>
      <c r="G231" s="122">
        <f t="shared" si="202"/>
        <v>0</v>
      </c>
      <c r="H231" s="117"/>
      <c r="I231" s="34"/>
      <c r="J231" s="34"/>
      <c r="K231" s="34"/>
      <c r="L231" s="34"/>
      <c r="M231" s="34"/>
      <c r="N231" s="108"/>
      <c r="O231" s="109"/>
      <c r="P231" s="108"/>
    </row>
    <row r="232" spans="1:16" ht="12" customHeight="1">
      <c r="A232" s="28" t="str">
        <v/>
      </c>
      <c r="B232" s="36" t="str">
        <v/>
      </c>
      <c r="C232" s="26">
        <v>244</v>
      </c>
      <c r="D232" s="115">
        <v>310</v>
      </c>
      <c r="E232" s="121">
        <f t="shared" si="203"/>
        <v>0</v>
      </c>
      <c r="F232" s="27">
        <f t="shared" si="202"/>
        <v>0</v>
      </c>
      <c r="G232" s="122">
        <f t="shared" si="202"/>
        <v>0</v>
      </c>
      <c r="H232" s="117"/>
      <c r="I232" s="34"/>
      <c r="J232" s="34"/>
      <c r="K232" s="34"/>
      <c r="L232" s="34"/>
      <c r="M232" s="34"/>
      <c r="N232" s="108"/>
      <c r="O232" s="109"/>
      <c r="P232" s="108"/>
    </row>
    <row r="233" spans="1:16" ht="12" customHeight="1">
      <c r="A233" s="28" t="str">
        <v/>
      </c>
      <c r="B233" s="36" t="str">
        <v/>
      </c>
      <c r="C233" s="26">
        <v>244</v>
      </c>
      <c r="D233" s="115">
        <v>310</v>
      </c>
      <c r="E233" s="121">
        <f t="shared" si="203"/>
        <v>0</v>
      </c>
      <c r="F233" s="27">
        <f t="shared" si="202"/>
        <v>0</v>
      </c>
      <c r="G233" s="122">
        <f t="shared" si="202"/>
        <v>0</v>
      </c>
      <c r="H233" s="117"/>
      <c r="I233" s="34"/>
      <c r="J233" s="34"/>
      <c r="K233" s="34"/>
      <c r="L233" s="34"/>
      <c r="M233" s="34"/>
      <c r="N233" s="108"/>
      <c r="O233" s="109"/>
      <c r="P233" s="108"/>
    </row>
    <row r="234" spans="1:16" ht="12" customHeight="1">
      <c r="A234" s="28" t="str">
        <v/>
      </c>
      <c r="B234" s="36" t="str">
        <v/>
      </c>
      <c r="C234" s="26">
        <v>244</v>
      </c>
      <c r="D234" s="115">
        <v>310</v>
      </c>
      <c r="E234" s="121">
        <f t="shared" si="203"/>
        <v>0</v>
      </c>
      <c r="F234" s="27">
        <f t="shared" si="202"/>
        <v>0</v>
      </c>
      <c r="G234" s="122">
        <f t="shared" si="202"/>
        <v>0</v>
      </c>
      <c r="H234" s="117"/>
      <c r="I234" s="34"/>
      <c r="J234" s="34"/>
      <c r="K234" s="34"/>
      <c r="L234" s="34"/>
      <c r="M234" s="34"/>
      <c r="N234" s="108"/>
      <c r="O234" s="109"/>
      <c r="P234" s="108"/>
    </row>
    <row r="235" spans="1:16" ht="12" customHeight="1">
      <c r="A235" s="28" t="str">
        <v/>
      </c>
      <c r="B235" s="36" t="str">
        <v/>
      </c>
      <c r="C235" s="26">
        <v>244</v>
      </c>
      <c r="D235" s="115">
        <v>310</v>
      </c>
      <c r="E235" s="121">
        <f t="shared" si="203"/>
        <v>0</v>
      </c>
      <c r="F235" s="27">
        <f t="shared" si="202"/>
        <v>0</v>
      </c>
      <c r="G235" s="122">
        <f t="shared" si="202"/>
        <v>0</v>
      </c>
      <c r="H235" s="117"/>
      <c r="I235" s="34"/>
      <c r="J235" s="34"/>
      <c r="K235" s="34"/>
      <c r="L235" s="34"/>
      <c r="M235" s="34"/>
      <c r="N235" s="108"/>
      <c r="O235" s="109"/>
      <c r="P235" s="108"/>
    </row>
    <row r="236" spans="1:16" ht="12" customHeight="1">
      <c r="A236" s="28" t="str">
        <v/>
      </c>
      <c r="B236" s="36" t="str">
        <v/>
      </c>
      <c r="C236" s="26">
        <v>244</v>
      </c>
      <c r="D236" s="115">
        <v>310</v>
      </c>
      <c r="E236" s="121">
        <f t="shared" si="203"/>
        <v>0</v>
      </c>
      <c r="F236" s="27">
        <f t="shared" si="202"/>
        <v>0</v>
      </c>
      <c r="G236" s="122">
        <f t="shared" si="202"/>
        <v>0</v>
      </c>
      <c r="H236" s="117"/>
      <c r="I236" s="34"/>
      <c r="J236" s="34"/>
      <c r="K236" s="34"/>
      <c r="L236" s="34"/>
      <c r="M236" s="34"/>
      <c r="N236" s="108"/>
      <c r="O236" s="109"/>
      <c r="P236" s="108"/>
    </row>
    <row r="237" spans="1:16" ht="12" customHeight="1">
      <c r="A237" s="25" t="s">
        <v>527</v>
      </c>
      <c r="B237" s="36" t="s">
        <v>321</v>
      </c>
      <c r="C237" s="26">
        <v>244</v>
      </c>
      <c r="D237" s="115">
        <v>340</v>
      </c>
      <c r="E237" s="141">
        <f>E238+E243+E248+E256+E261+E275+E280+E266</f>
        <v>3211962.25</v>
      </c>
      <c r="F237" s="27">
        <f t="shared" ref="F237:M237" si="204">F238+F243+F248+F256+F261+F275+F280+F266</f>
        <v>3217890</v>
      </c>
      <c r="G237" s="116">
        <f t="shared" si="204"/>
        <v>3217890</v>
      </c>
      <c r="H237" s="141">
        <f t="shared" si="204"/>
        <v>3211962.25</v>
      </c>
      <c r="I237" s="27">
        <f t="shared" si="204"/>
        <v>3217890</v>
      </c>
      <c r="J237" s="27">
        <f t="shared" si="204"/>
        <v>3217890</v>
      </c>
      <c r="K237" s="27">
        <f t="shared" si="204"/>
        <v>0</v>
      </c>
      <c r="L237" s="27">
        <f t="shared" si="204"/>
        <v>0</v>
      </c>
      <c r="M237" s="116">
        <f t="shared" si="204"/>
        <v>0</v>
      </c>
      <c r="N237" s="108"/>
      <c r="O237" s="109"/>
      <c r="P237" s="108"/>
    </row>
    <row r="238" spans="1:16" ht="12" customHeight="1">
      <c r="A238" s="77" t="s">
        <v>221</v>
      </c>
      <c r="B238" s="36" t="s">
        <v>321</v>
      </c>
      <c r="C238" s="26">
        <v>244</v>
      </c>
      <c r="D238" s="115">
        <v>341</v>
      </c>
      <c r="E238" s="121">
        <f t="shared" ref="E238:F238" si="205">SUM(E239:E242)</f>
        <v>28800</v>
      </c>
      <c r="F238" s="27">
        <f t="shared" si="205"/>
        <v>28800</v>
      </c>
      <c r="G238" s="122">
        <f>SUM(G239:G242)</f>
        <v>28800</v>
      </c>
      <c r="H238" s="116">
        <f t="shared" ref="H238:M238" si="206">SUM(H239:H242)</f>
        <v>28800</v>
      </c>
      <c r="I238" s="27">
        <f t="shared" si="206"/>
        <v>28800</v>
      </c>
      <c r="J238" s="27">
        <f t="shared" si="206"/>
        <v>28800</v>
      </c>
      <c r="K238" s="27">
        <f t="shared" si="206"/>
        <v>0</v>
      </c>
      <c r="L238" s="27">
        <f t="shared" si="206"/>
        <v>0</v>
      </c>
      <c r="M238" s="27">
        <f t="shared" si="206"/>
        <v>0</v>
      </c>
      <c r="N238" s="108">
        <f>ROW()</f>
        <v>238</v>
      </c>
      <c r="O238" s="109"/>
      <c r="P238" s="108"/>
    </row>
    <row r="239" spans="1:16" ht="12" customHeight="1">
      <c r="A239" s="28" t="str">
        <f t="array" ref="A239:A242">IFERROR(INDEX(КБК!E4:E894,SMALL(IF((($D$238=КБК!F4:F894)*($C$238=КБК!G4:G894)*(NOT(ISERR(SEARCH($N$1,КБК!D4:D894))))),ROW(КБК!E4:E894)-3,""),ROW()-$N$238)),"")</f>
        <v>спорт 1130387590.244.0</v>
      </c>
      <c r="B239" s="36" t="str">
        <f t="array" ref="B239:B242">IFERROR(INDEX(КБК!H4:H894,SMALL(IF((($D$238=КБК!F4:F894)*($C$238=КБК!G4:G894)*(NOT(ISERR(SEARCH($N$1,КБК!D4:D894))))),ROW(КБК!E4:E894)-3,""),ROW()-$N$238)),"")</f>
        <v>1102</v>
      </c>
      <c r="C239" s="26">
        <v>244</v>
      </c>
      <c r="D239" s="115">
        <v>341</v>
      </c>
      <c r="E239" s="121">
        <f>H239+K239</f>
        <v>28800</v>
      </c>
      <c r="F239" s="27">
        <f t="shared" ref="F239:G242" si="207">I239+L239</f>
        <v>28800</v>
      </c>
      <c r="G239" s="122">
        <f t="shared" si="207"/>
        <v>28800</v>
      </c>
      <c r="H239" s="117">
        <v>28800</v>
      </c>
      <c r="I239" s="34">
        <v>28800</v>
      </c>
      <c r="J239" s="34">
        <v>28800</v>
      </c>
      <c r="K239" s="34"/>
      <c r="L239" s="34"/>
      <c r="M239" s="34"/>
      <c r="N239" s="108"/>
      <c r="O239" s="109"/>
      <c r="P239" s="108"/>
    </row>
    <row r="240" spans="1:16" ht="12" customHeight="1">
      <c r="A240" s="28" t="str">
        <v/>
      </c>
      <c r="B240" s="36" t="str">
        <v/>
      </c>
      <c r="C240" s="26">
        <v>244</v>
      </c>
      <c r="D240" s="115">
        <v>341</v>
      </c>
      <c r="E240" s="121">
        <f t="shared" ref="E240:E242" si="208">H240+K240</f>
        <v>0</v>
      </c>
      <c r="F240" s="27">
        <f t="shared" si="207"/>
        <v>0</v>
      </c>
      <c r="G240" s="122">
        <f t="shared" si="207"/>
        <v>0</v>
      </c>
      <c r="H240" s="117"/>
      <c r="I240" s="34"/>
      <c r="J240" s="34"/>
      <c r="K240" s="34"/>
      <c r="L240" s="34"/>
      <c r="M240" s="34"/>
      <c r="N240" s="108"/>
      <c r="O240" s="109"/>
      <c r="P240" s="108"/>
    </row>
    <row r="241" spans="1:16" ht="12" customHeight="1">
      <c r="A241" s="28" t="str">
        <v/>
      </c>
      <c r="B241" s="36" t="str">
        <v/>
      </c>
      <c r="C241" s="26">
        <v>244</v>
      </c>
      <c r="D241" s="115">
        <v>341</v>
      </c>
      <c r="E241" s="121">
        <f t="shared" si="208"/>
        <v>0</v>
      </c>
      <c r="F241" s="27">
        <f t="shared" si="207"/>
        <v>0</v>
      </c>
      <c r="G241" s="122">
        <f t="shared" si="207"/>
        <v>0</v>
      </c>
      <c r="H241" s="117"/>
      <c r="I241" s="34"/>
      <c r="J241" s="34"/>
      <c r="K241" s="34"/>
      <c r="L241" s="34"/>
      <c r="M241" s="34"/>
      <c r="N241" s="108"/>
      <c r="O241" s="109"/>
      <c r="P241" s="108"/>
    </row>
    <row r="242" spans="1:16" ht="12" customHeight="1">
      <c r="A242" s="28" t="str">
        <v/>
      </c>
      <c r="B242" s="36" t="str">
        <v/>
      </c>
      <c r="C242" s="26">
        <v>244</v>
      </c>
      <c r="D242" s="115">
        <v>341</v>
      </c>
      <c r="E242" s="121">
        <f t="shared" si="208"/>
        <v>0</v>
      </c>
      <c r="F242" s="27">
        <f t="shared" si="207"/>
        <v>0</v>
      </c>
      <c r="G242" s="122">
        <f t="shared" si="207"/>
        <v>0</v>
      </c>
      <c r="H242" s="117"/>
      <c r="I242" s="34"/>
      <c r="J242" s="34"/>
      <c r="K242" s="34"/>
      <c r="L242" s="34"/>
      <c r="M242" s="34"/>
      <c r="N242" s="108"/>
      <c r="O242" s="109"/>
      <c r="P242" s="108"/>
    </row>
    <row r="243" spans="1:16" ht="12" customHeight="1">
      <c r="A243" s="77" t="s">
        <v>222</v>
      </c>
      <c r="B243" s="36" t="s">
        <v>321</v>
      </c>
      <c r="C243" s="26">
        <v>244</v>
      </c>
      <c r="D243" s="115">
        <v>342</v>
      </c>
      <c r="E243" s="121">
        <f t="shared" ref="E243:F243" si="209">SUM(E244:E247)</f>
        <v>35000</v>
      </c>
      <c r="F243" s="27">
        <f t="shared" si="209"/>
        <v>35000</v>
      </c>
      <c r="G243" s="122">
        <f>SUM(G244:G247)</f>
        <v>35000</v>
      </c>
      <c r="H243" s="116">
        <f t="shared" ref="H243:M243" si="210">SUM(H244:H247)</f>
        <v>35000</v>
      </c>
      <c r="I243" s="27">
        <f t="shared" si="210"/>
        <v>35000</v>
      </c>
      <c r="J243" s="27">
        <f t="shared" si="210"/>
        <v>35000</v>
      </c>
      <c r="K243" s="27">
        <f t="shared" si="210"/>
        <v>0</v>
      </c>
      <c r="L243" s="27">
        <f t="shared" si="210"/>
        <v>0</v>
      </c>
      <c r="M243" s="27">
        <f t="shared" si="210"/>
        <v>0</v>
      </c>
      <c r="N243" s="108">
        <f>ROW()</f>
        <v>243</v>
      </c>
      <c r="O243" s="109"/>
      <c r="P243" s="108"/>
    </row>
    <row r="244" spans="1:16" ht="12" customHeight="1">
      <c r="A244" s="28" t="str">
        <f t="array" ref="A244:A247">IFERROR(INDEX(КБК!E4:E894,SMALL(IF((($D$243=КБК!F4:F894)*($C$243=КБК!G4:G894)*(NOT(ISERR(SEARCH($N$1,КБК!D4:D894))))),ROW(КБК!E4:E894)-3,""),ROW()-$N$243)),"")</f>
        <v>доходы 0000000131.244.0</v>
      </c>
      <c r="B244" s="36" t="str">
        <f t="array" ref="B244:B247">IFERROR(INDEX(КБК!H4:H894,SMALL(IF((($D$243=КБК!F4:F894)*($C$243=КБК!G4:G894)*(NOT(ISERR(SEARCH($N$1,КБК!D4:D894))))),ROW(КБК!E4:E894)-3,""),ROW()-$N$243)),"")</f>
        <v>1102</v>
      </c>
      <c r="C244" s="26">
        <v>244</v>
      </c>
      <c r="D244" s="115">
        <v>342</v>
      </c>
      <c r="E244" s="121">
        <f>H244+K244</f>
        <v>35000</v>
      </c>
      <c r="F244" s="27">
        <f t="shared" ref="F244:G247" si="211">I244+L244</f>
        <v>35000</v>
      </c>
      <c r="G244" s="122">
        <f t="shared" si="211"/>
        <v>35000</v>
      </c>
      <c r="H244" s="117">
        <v>35000</v>
      </c>
      <c r="I244" s="34">
        <v>35000</v>
      </c>
      <c r="J244" s="34">
        <v>35000</v>
      </c>
      <c r="K244" s="34"/>
      <c r="L244" s="34"/>
      <c r="M244" s="34"/>
      <c r="N244" s="108"/>
      <c r="O244" s="109"/>
      <c r="P244" s="108"/>
    </row>
    <row r="245" spans="1:16" ht="12" customHeight="1">
      <c r="A245" s="28" t="str">
        <v/>
      </c>
      <c r="B245" s="36" t="str">
        <v/>
      </c>
      <c r="C245" s="26">
        <v>244</v>
      </c>
      <c r="D245" s="115">
        <v>342</v>
      </c>
      <c r="E245" s="121">
        <f t="shared" ref="E245:E247" si="212">H245+K245</f>
        <v>0</v>
      </c>
      <c r="F245" s="27">
        <f t="shared" si="211"/>
        <v>0</v>
      </c>
      <c r="G245" s="122">
        <f t="shared" si="211"/>
        <v>0</v>
      </c>
      <c r="H245" s="117"/>
      <c r="I245" s="34"/>
      <c r="J245" s="34"/>
      <c r="K245" s="34"/>
      <c r="L245" s="34"/>
      <c r="M245" s="34"/>
      <c r="N245" s="108"/>
      <c r="O245" s="109"/>
      <c r="P245" s="108"/>
    </row>
    <row r="246" spans="1:16" ht="12" customHeight="1">
      <c r="A246" s="28" t="str">
        <v/>
      </c>
      <c r="B246" s="36" t="str">
        <v/>
      </c>
      <c r="C246" s="26">
        <v>244</v>
      </c>
      <c r="D246" s="115">
        <v>342</v>
      </c>
      <c r="E246" s="121">
        <f t="shared" si="212"/>
        <v>0</v>
      </c>
      <c r="F246" s="27">
        <f t="shared" si="211"/>
        <v>0</v>
      </c>
      <c r="G246" s="122">
        <f t="shared" si="211"/>
        <v>0</v>
      </c>
      <c r="H246" s="117"/>
      <c r="I246" s="34"/>
      <c r="J246" s="34"/>
      <c r="K246" s="34"/>
      <c r="L246" s="34"/>
      <c r="M246" s="34"/>
      <c r="N246" s="108"/>
      <c r="O246" s="109"/>
      <c r="P246" s="108"/>
    </row>
    <row r="247" spans="1:16" ht="12" customHeight="1">
      <c r="A247" s="28" t="str">
        <v/>
      </c>
      <c r="B247" s="36" t="str">
        <v/>
      </c>
      <c r="C247" s="26">
        <v>244</v>
      </c>
      <c r="D247" s="115">
        <v>342</v>
      </c>
      <c r="E247" s="121">
        <f t="shared" si="212"/>
        <v>0</v>
      </c>
      <c r="F247" s="27">
        <f t="shared" si="211"/>
        <v>0</v>
      </c>
      <c r="G247" s="122">
        <f t="shared" si="211"/>
        <v>0</v>
      </c>
      <c r="H247" s="117"/>
      <c r="I247" s="34"/>
      <c r="J247" s="34"/>
      <c r="K247" s="34"/>
      <c r="L247" s="34"/>
      <c r="M247" s="34"/>
      <c r="N247" s="108"/>
      <c r="O247" s="109"/>
      <c r="P247" s="108"/>
    </row>
    <row r="248" spans="1:16" ht="12" customHeight="1">
      <c r="A248" s="77" t="s">
        <v>223</v>
      </c>
      <c r="B248" s="36" t="s">
        <v>321</v>
      </c>
      <c r="C248" s="26">
        <v>244</v>
      </c>
      <c r="D248" s="115">
        <v>343</v>
      </c>
      <c r="E248" s="121">
        <f t="shared" ref="E248:F248" si="213">SUM(E249:E255)</f>
        <v>730000</v>
      </c>
      <c r="F248" s="27">
        <f t="shared" si="213"/>
        <v>730000</v>
      </c>
      <c r="G248" s="122">
        <f>SUM(G249:G255)</f>
        <v>730000</v>
      </c>
      <c r="H248" s="116">
        <f t="shared" ref="H248:M248" si="214">SUM(H249:H255)</f>
        <v>730000</v>
      </c>
      <c r="I248" s="27">
        <f t="shared" si="214"/>
        <v>730000</v>
      </c>
      <c r="J248" s="27">
        <f t="shared" si="214"/>
        <v>730000</v>
      </c>
      <c r="K248" s="27">
        <f t="shared" si="214"/>
        <v>0</v>
      </c>
      <c r="L248" s="27">
        <f t="shared" si="214"/>
        <v>0</v>
      </c>
      <c r="M248" s="27">
        <f t="shared" si="214"/>
        <v>0</v>
      </c>
      <c r="N248" s="108">
        <f>ROW()</f>
        <v>248</v>
      </c>
      <c r="O248" s="109"/>
      <c r="P248" s="108"/>
    </row>
    <row r="249" spans="1:16" ht="12" customHeight="1">
      <c r="A249" s="28" t="str">
        <f t="array" ref="A249:A255">IFERROR(INDEX(КБК!E4:E894,SMALL(IF((($D$248=КБК!F4:F894)*($C$248=КБК!G4:G894)*(NOT(ISERR(SEARCH($N$1,КБК!D4:D894))))),ROW(КБК!E4:E894)-3,""),ROW()-$N$248)),"")</f>
        <v>доходы 0000000131.244.0</v>
      </c>
      <c r="B249" s="36" t="str">
        <f t="array" ref="B249:B255">IFERROR(INDEX(КБК!H4:H894,SMALL(IF((($D$248=КБК!F4:F894)*($C$248=КБК!G4:G894)*(NOT(ISERR(SEARCH($N$1,КБК!D4:D894))))),ROW(КБК!E4:E894)-3,""),ROW()-$N$248)),"")</f>
        <v>1102</v>
      </c>
      <c r="C249" s="26">
        <v>244</v>
      </c>
      <c r="D249" s="115">
        <v>343</v>
      </c>
      <c r="E249" s="121">
        <f>H249+K249</f>
        <v>10000</v>
      </c>
      <c r="F249" s="27">
        <f t="shared" ref="F249:G255" si="215">I249+L249</f>
        <v>10000</v>
      </c>
      <c r="G249" s="122">
        <f t="shared" si="215"/>
        <v>10000</v>
      </c>
      <c r="H249" s="117">
        <v>10000</v>
      </c>
      <c r="I249" s="34">
        <v>10000</v>
      </c>
      <c r="J249" s="34">
        <v>10000</v>
      </c>
      <c r="K249" s="34"/>
      <c r="L249" s="34"/>
      <c r="M249" s="34"/>
      <c r="N249" s="108"/>
      <c r="O249" s="109"/>
      <c r="P249" s="108"/>
    </row>
    <row r="250" spans="1:16" ht="12" customHeight="1">
      <c r="A250" s="28" t="str">
        <v>спорт 1130387590.244.0</v>
      </c>
      <c r="B250" s="36" t="str">
        <v>1102</v>
      </c>
      <c r="C250" s="26">
        <v>244</v>
      </c>
      <c r="D250" s="115">
        <v>343</v>
      </c>
      <c r="E250" s="121">
        <f t="shared" ref="E250:E255" si="216">H250+K250</f>
        <v>720000</v>
      </c>
      <c r="F250" s="27">
        <f t="shared" si="215"/>
        <v>720000</v>
      </c>
      <c r="G250" s="122">
        <f t="shared" si="215"/>
        <v>720000</v>
      </c>
      <c r="H250" s="117">
        <v>720000</v>
      </c>
      <c r="I250" s="34">
        <v>720000</v>
      </c>
      <c r="J250" s="34">
        <v>720000</v>
      </c>
      <c r="K250" s="34"/>
      <c r="L250" s="34"/>
      <c r="M250" s="34"/>
      <c r="N250" s="108"/>
      <c r="O250" s="109"/>
      <c r="P250" s="108"/>
    </row>
    <row r="251" spans="1:16" ht="12" customHeight="1">
      <c r="A251" s="28" t="str">
        <v/>
      </c>
      <c r="B251" s="36" t="str">
        <v/>
      </c>
      <c r="C251" s="26">
        <v>244</v>
      </c>
      <c r="D251" s="115">
        <v>343</v>
      </c>
      <c r="E251" s="121">
        <f t="shared" si="216"/>
        <v>0</v>
      </c>
      <c r="F251" s="27">
        <f t="shared" si="215"/>
        <v>0</v>
      </c>
      <c r="G251" s="122">
        <f t="shared" si="215"/>
        <v>0</v>
      </c>
      <c r="H251" s="117"/>
      <c r="I251" s="34"/>
      <c r="J251" s="34"/>
      <c r="K251" s="34"/>
      <c r="L251" s="34"/>
      <c r="M251" s="34"/>
      <c r="N251" s="108"/>
      <c r="O251" s="109"/>
      <c r="P251" s="108"/>
    </row>
    <row r="252" spans="1:16" ht="12" customHeight="1">
      <c r="A252" s="28" t="str">
        <v/>
      </c>
      <c r="B252" s="36" t="str">
        <v/>
      </c>
      <c r="C252" s="26">
        <v>244</v>
      </c>
      <c r="D252" s="115">
        <v>343</v>
      </c>
      <c r="E252" s="121">
        <f t="shared" si="216"/>
        <v>0</v>
      </c>
      <c r="F252" s="27">
        <f t="shared" si="215"/>
        <v>0</v>
      </c>
      <c r="G252" s="122">
        <f t="shared" si="215"/>
        <v>0</v>
      </c>
      <c r="H252" s="117"/>
      <c r="I252" s="34"/>
      <c r="J252" s="34"/>
      <c r="K252" s="34"/>
      <c r="L252" s="34"/>
      <c r="M252" s="34"/>
      <c r="N252" s="108"/>
      <c r="O252" s="109"/>
      <c r="P252" s="108"/>
    </row>
    <row r="253" spans="1:16" ht="12" customHeight="1">
      <c r="A253" s="28" t="str">
        <v/>
      </c>
      <c r="B253" s="36" t="str">
        <v/>
      </c>
      <c r="C253" s="26">
        <v>244</v>
      </c>
      <c r="D253" s="115">
        <v>343</v>
      </c>
      <c r="E253" s="121">
        <f t="shared" si="216"/>
        <v>0</v>
      </c>
      <c r="F253" s="27">
        <f t="shared" si="215"/>
        <v>0</v>
      </c>
      <c r="G253" s="122">
        <f t="shared" si="215"/>
        <v>0</v>
      </c>
      <c r="H253" s="117"/>
      <c r="I253" s="34"/>
      <c r="J253" s="34"/>
      <c r="K253" s="34"/>
      <c r="L253" s="34"/>
      <c r="M253" s="34"/>
      <c r="N253" s="108"/>
      <c r="O253" s="109"/>
      <c r="P253" s="108"/>
    </row>
    <row r="254" spans="1:16" ht="12" customHeight="1">
      <c r="A254" s="28" t="str">
        <v/>
      </c>
      <c r="B254" s="36" t="str">
        <v/>
      </c>
      <c r="C254" s="26">
        <v>244</v>
      </c>
      <c r="D254" s="115">
        <v>343</v>
      </c>
      <c r="E254" s="121">
        <f t="shared" si="216"/>
        <v>0</v>
      </c>
      <c r="F254" s="27">
        <f t="shared" si="215"/>
        <v>0</v>
      </c>
      <c r="G254" s="122">
        <f t="shared" si="215"/>
        <v>0</v>
      </c>
      <c r="H254" s="117"/>
      <c r="I254" s="34"/>
      <c r="J254" s="34"/>
      <c r="K254" s="34"/>
      <c r="L254" s="34"/>
      <c r="M254" s="34"/>
      <c r="N254" s="108"/>
      <c r="O254" s="109"/>
      <c r="P254" s="108"/>
    </row>
    <row r="255" spans="1:16" ht="12" customHeight="1">
      <c r="A255" s="28" t="str">
        <v/>
      </c>
      <c r="B255" s="36" t="str">
        <v/>
      </c>
      <c r="C255" s="26">
        <v>244</v>
      </c>
      <c r="D255" s="115">
        <v>343</v>
      </c>
      <c r="E255" s="121">
        <f t="shared" si="216"/>
        <v>0</v>
      </c>
      <c r="F255" s="27">
        <f t="shared" si="215"/>
        <v>0</v>
      </c>
      <c r="G255" s="122">
        <f t="shared" si="215"/>
        <v>0</v>
      </c>
      <c r="H255" s="117"/>
      <c r="I255" s="34"/>
      <c r="J255" s="34"/>
      <c r="K255" s="34"/>
      <c r="L255" s="34"/>
      <c r="M255" s="34"/>
      <c r="N255" s="108"/>
      <c r="O255" s="109"/>
      <c r="P255" s="108"/>
    </row>
    <row r="256" spans="1:16" ht="12" customHeight="1">
      <c r="A256" s="77" t="s">
        <v>342</v>
      </c>
      <c r="B256" s="36" t="s">
        <v>321</v>
      </c>
      <c r="C256" s="26">
        <v>244</v>
      </c>
      <c r="D256" s="115">
        <v>344</v>
      </c>
      <c r="E256" s="121">
        <f t="shared" ref="E256:F256" si="217">SUM(E257:E260)</f>
        <v>742500</v>
      </c>
      <c r="F256" s="27">
        <f t="shared" si="217"/>
        <v>742500</v>
      </c>
      <c r="G256" s="122">
        <f>SUM(G257:G260)</f>
        <v>742500</v>
      </c>
      <c r="H256" s="116">
        <f t="shared" ref="H256:M256" si="218">SUM(H257:H260)</f>
        <v>742500</v>
      </c>
      <c r="I256" s="27">
        <f t="shared" si="218"/>
        <v>742500</v>
      </c>
      <c r="J256" s="27">
        <f t="shared" si="218"/>
        <v>742500</v>
      </c>
      <c r="K256" s="27">
        <f t="shared" si="218"/>
        <v>0</v>
      </c>
      <c r="L256" s="27">
        <f t="shared" si="218"/>
        <v>0</v>
      </c>
      <c r="M256" s="27">
        <f t="shared" si="218"/>
        <v>0</v>
      </c>
      <c r="N256" s="108">
        <f>ROW()</f>
        <v>256</v>
      </c>
      <c r="O256" s="109"/>
      <c r="P256" s="108"/>
    </row>
    <row r="257" spans="1:16" ht="12" customHeight="1">
      <c r="A257" s="28" t="str">
        <f t="array" ref="A257:A260">IFERROR(INDEX(КБК!E4:E894,SMALL(IF((($D$256=КБК!F4:F894)*($C$256=КБК!G4:G894)*(NOT(ISERR(SEARCH($N$1,КБК!D4:D894))))),ROW(КБК!E4:E894)-3,""),ROW()-$N$256)),"")</f>
        <v>доходы 0000000131.244.0</v>
      </c>
      <c r="B257" s="36" t="str">
        <f t="array" ref="B257:B260">IFERROR(INDEX(КБК!H4:H894,SMALL(IF((($D$257=КБК!F4:F894)*($C$257=КБК!G4:G894)*(NOT(ISERR(SEARCH($N$1,КБК!D4:D894))))),ROW(КБК!E4:E894)-3,""),ROW()-$N$256)),"")</f>
        <v>1102</v>
      </c>
      <c r="C257" s="26">
        <v>244</v>
      </c>
      <c r="D257" s="115">
        <v>344</v>
      </c>
      <c r="E257" s="121">
        <f>H257+K257</f>
        <v>0</v>
      </c>
      <c r="F257" s="27">
        <f t="shared" ref="F257:G260" si="219">I257+L257</f>
        <v>0</v>
      </c>
      <c r="G257" s="122">
        <f t="shared" si="219"/>
        <v>0</v>
      </c>
      <c r="H257" s="117"/>
      <c r="I257" s="34"/>
      <c r="J257" s="34"/>
      <c r="K257" s="34"/>
      <c r="L257" s="34"/>
      <c r="M257" s="34"/>
      <c r="N257" s="108"/>
      <c r="O257" s="109"/>
      <c r="P257" s="108"/>
    </row>
    <row r="258" spans="1:16" ht="12" customHeight="1">
      <c r="A258" s="28" t="str">
        <v>спорт 1130387590.244.0</v>
      </c>
      <c r="B258" s="36" t="str">
        <v>1102</v>
      </c>
      <c r="C258" s="26">
        <v>244</v>
      </c>
      <c r="D258" s="115">
        <v>344</v>
      </c>
      <c r="E258" s="121">
        <f t="shared" ref="E258:E260" si="220">H258+K258</f>
        <v>742500</v>
      </c>
      <c r="F258" s="27">
        <f t="shared" si="219"/>
        <v>742500</v>
      </c>
      <c r="G258" s="122">
        <f t="shared" si="219"/>
        <v>742500</v>
      </c>
      <c r="H258" s="117">
        <v>742500</v>
      </c>
      <c r="I258" s="34">
        <v>742500</v>
      </c>
      <c r="J258" s="34">
        <v>742500</v>
      </c>
      <c r="K258" s="34"/>
      <c r="L258" s="34"/>
      <c r="M258" s="34"/>
      <c r="N258" s="108"/>
      <c r="O258" s="109"/>
      <c r="P258" s="108"/>
    </row>
    <row r="259" spans="1:16" ht="12" customHeight="1">
      <c r="A259" s="28" t="str">
        <v/>
      </c>
      <c r="B259" s="36" t="str">
        <v/>
      </c>
      <c r="C259" s="26">
        <v>244</v>
      </c>
      <c r="D259" s="115">
        <v>344</v>
      </c>
      <c r="E259" s="121">
        <f t="shared" si="220"/>
        <v>0</v>
      </c>
      <c r="F259" s="27">
        <f t="shared" si="219"/>
        <v>0</v>
      </c>
      <c r="G259" s="122">
        <f t="shared" si="219"/>
        <v>0</v>
      </c>
      <c r="H259" s="117"/>
      <c r="I259" s="34"/>
      <c r="J259" s="34"/>
      <c r="K259" s="34"/>
      <c r="L259" s="34"/>
      <c r="M259" s="34"/>
      <c r="N259" s="108"/>
      <c r="O259" s="109"/>
      <c r="P259" s="108"/>
    </row>
    <row r="260" spans="1:16" ht="12" customHeight="1">
      <c r="A260" s="28" t="str">
        <v/>
      </c>
      <c r="B260" s="36" t="str">
        <v/>
      </c>
      <c r="C260" s="26">
        <v>244</v>
      </c>
      <c r="D260" s="115">
        <v>344</v>
      </c>
      <c r="E260" s="121">
        <f t="shared" si="220"/>
        <v>0</v>
      </c>
      <c r="F260" s="27">
        <f t="shared" si="219"/>
        <v>0</v>
      </c>
      <c r="G260" s="122">
        <f t="shared" si="219"/>
        <v>0</v>
      </c>
      <c r="H260" s="117"/>
      <c r="I260" s="34"/>
      <c r="J260" s="34"/>
      <c r="K260" s="34"/>
      <c r="L260" s="34"/>
      <c r="M260" s="34"/>
      <c r="N260" s="108"/>
      <c r="O260" s="109"/>
      <c r="P260" s="108"/>
    </row>
    <row r="261" spans="1:16" ht="12" customHeight="1">
      <c r="A261" s="77" t="s">
        <v>224</v>
      </c>
      <c r="B261" s="36" t="s">
        <v>321</v>
      </c>
      <c r="C261" s="26">
        <v>244</v>
      </c>
      <c r="D261" s="115">
        <v>345</v>
      </c>
      <c r="E261" s="121">
        <f t="shared" ref="E261:F261" si="221">SUM(E262:E265)</f>
        <v>180000</v>
      </c>
      <c r="F261" s="27">
        <f t="shared" si="221"/>
        <v>180000</v>
      </c>
      <c r="G261" s="122">
        <f>SUM(G262:G265)</f>
        <v>180000</v>
      </c>
      <c r="H261" s="116">
        <f t="shared" ref="H261:M261" si="222">SUM(H262:H265)</f>
        <v>180000</v>
      </c>
      <c r="I261" s="27">
        <f t="shared" si="222"/>
        <v>180000</v>
      </c>
      <c r="J261" s="27">
        <f t="shared" si="222"/>
        <v>180000</v>
      </c>
      <c r="K261" s="27">
        <f t="shared" si="222"/>
        <v>0</v>
      </c>
      <c r="L261" s="27">
        <f t="shared" si="222"/>
        <v>0</v>
      </c>
      <c r="M261" s="27">
        <f t="shared" si="222"/>
        <v>0</v>
      </c>
      <c r="N261" s="108">
        <f>ROW()</f>
        <v>261</v>
      </c>
      <c r="O261" s="109"/>
      <c r="P261" s="108"/>
    </row>
    <row r="262" spans="1:16" ht="12" customHeight="1">
      <c r="A262" s="28" t="str">
        <f t="array" ref="A262:A265">IFERROR(INDEX(КБК!E4:E894,SMALL(IF((($D$261=КБК!F4:F894)*($C$261=КБК!G4:G894)*(NOT(ISERR(SEARCH($N$1,КБК!D4:D894))))),ROW(КБК!E4:E894)-3,""),ROW()-$N$261)),"")</f>
        <v>доходы 0000000131.244.0</v>
      </c>
      <c r="B262" s="36" t="str">
        <f t="array" ref="B262:B265">IFERROR(INDEX(КБК!H4:H894,SMALL(IF((($D$261=КБК!F4:F894)*($C$261=КБК!G4:G894)*(NOT(ISERR(SEARCH($N$1,КБК!D4:D894))))),ROW(КБК!E4:E894)-3,""),ROW()-$N$261)),"")</f>
        <v>1102</v>
      </c>
      <c r="C262" s="26">
        <v>244</v>
      </c>
      <c r="D262" s="115">
        <v>345</v>
      </c>
      <c r="E262" s="121">
        <f>H262+K262</f>
        <v>0</v>
      </c>
      <c r="F262" s="27">
        <f t="shared" ref="F262:G265" si="223">I262+L262</f>
        <v>0</v>
      </c>
      <c r="G262" s="122">
        <f t="shared" si="223"/>
        <v>0</v>
      </c>
      <c r="H262" s="117"/>
      <c r="I262" s="34"/>
      <c r="J262" s="34"/>
      <c r="K262" s="34"/>
      <c r="L262" s="34"/>
      <c r="M262" s="34"/>
      <c r="N262" s="108"/>
      <c r="O262" s="109"/>
      <c r="P262" s="108"/>
    </row>
    <row r="263" spans="1:16" ht="12" customHeight="1">
      <c r="A263" s="28" t="str">
        <v>спорт 1130387590.244.0</v>
      </c>
      <c r="B263" s="36" t="str">
        <v>1102</v>
      </c>
      <c r="C263" s="26">
        <v>244</v>
      </c>
      <c r="D263" s="115">
        <v>345</v>
      </c>
      <c r="E263" s="121">
        <f t="shared" ref="E263:E265" si="224">H263+K263</f>
        <v>180000</v>
      </c>
      <c r="F263" s="27">
        <f t="shared" si="223"/>
        <v>180000</v>
      </c>
      <c r="G263" s="122">
        <f t="shared" si="223"/>
        <v>180000</v>
      </c>
      <c r="H263" s="117">
        <v>180000</v>
      </c>
      <c r="I263" s="34">
        <v>180000</v>
      </c>
      <c r="J263" s="34">
        <v>180000</v>
      </c>
      <c r="K263" s="34"/>
      <c r="L263" s="34"/>
      <c r="M263" s="34"/>
      <c r="N263" s="108"/>
      <c r="O263" s="109"/>
      <c r="P263" s="108"/>
    </row>
    <row r="264" spans="1:16" ht="12" customHeight="1">
      <c r="A264" s="28" t="str">
        <v/>
      </c>
      <c r="B264" s="36" t="str">
        <v/>
      </c>
      <c r="C264" s="26">
        <v>244</v>
      </c>
      <c r="D264" s="115">
        <v>345</v>
      </c>
      <c r="E264" s="121">
        <f t="shared" si="224"/>
        <v>0</v>
      </c>
      <c r="F264" s="27">
        <f t="shared" si="223"/>
        <v>0</v>
      </c>
      <c r="G264" s="122">
        <f t="shared" si="223"/>
        <v>0</v>
      </c>
      <c r="H264" s="117"/>
      <c r="I264" s="34"/>
      <c r="J264" s="34"/>
      <c r="K264" s="34"/>
      <c r="L264" s="34"/>
      <c r="M264" s="34"/>
      <c r="N264" s="108"/>
      <c r="O264" s="109"/>
      <c r="P264" s="108"/>
    </row>
    <row r="265" spans="1:16" ht="12" customHeight="1">
      <c r="A265" s="28" t="str">
        <v/>
      </c>
      <c r="B265" s="36" t="str">
        <v/>
      </c>
      <c r="C265" s="26">
        <v>244</v>
      </c>
      <c r="D265" s="115">
        <v>345</v>
      </c>
      <c r="E265" s="121">
        <f t="shared" si="224"/>
        <v>0</v>
      </c>
      <c r="F265" s="27">
        <f t="shared" si="223"/>
        <v>0</v>
      </c>
      <c r="G265" s="122">
        <f t="shared" si="223"/>
        <v>0</v>
      </c>
      <c r="H265" s="117"/>
      <c r="I265" s="34"/>
      <c r="J265" s="34"/>
      <c r="K265" s="34"/>
      <c r="L265" s="34"/>
      <c r="M265" s="34"/>
      <c r="N265" s="108"/>
      <c r="O265" s="109"/>
      <c r="P265" s="108"/>
    </row>
    <row r="266" spans="1:16" ht="12" customHeight="1">
      <c r="A266" s="77" t="s">
        <v>343</v>
      </c>
      <c r="B266" s="36" t="s">
        <v>321</v>
      </c>
      <c r="C266" s="26">
        <v>244</v>
      </c>
      <c r="D266" s="115">
        <v>346</v>
      </c>
      <c r="E266" s="121">
        <f t="shared" ref="E266:F266" si="225">SUM(E267:E274)</f>
        <v>1320662.25</v>
      </c>
      <c r="F266" s="27">
        <f t="shared" si="225"/>
        <v>1326590</v>
      </c>
      <c r="G266" s="122">
        <f>SUM(G267:G274)</f>
        <v>1326590</v>
      </c>
      <c r="H266" s="116">
        <f t="shared" ref="H266:M266" si="226">SUM(H267:H274)</f>
        <v>1320662.25</v>
      </c>
      <c r="I266" s="27">
        <f t="shared" si="226"/>
        <v>1326590</v>
      </c>
      <c r="J266" s="27">
        <f t="shared" si="226"/>
        <v>1326590</v>
      </c>
      <c r="K266" s="27">
        <f t="shared" si="226"/>
        <v>0</v>
      </c>
      <c r="L266" s="27">
        <f t="shared" si="226"/>
        <v>0</v>
      </c>
      <c r="M266" s="27">
        <f t="shared" si="226"/>
        <v>0</v>
      </c>
      <c r="N266" s="108">
        <f>ROW()</f>
        <v>266</v>
      </c>
      <c r="O266" s="109"/>
      <c r="P266" s="108"/>
    </row>
    <row r="267" spans="1:16" ht="12" customHeight="1">
      <c r="A267" s="28" t="str">
        <f t="array" ref="A267:A274">IFERROR(INDEX(КБК!E4:E894,SMALL(IF((($D$266=КБК!F4:F894)*($C$266=КБК!G4:G894)*(NOT(ISERR(SEARCH($N$1,КБК!D4:D894))))),ROW(КБК!E4:E894)-3,""),ROW()-$N$266)),"")</f>
        <v>аренда 0000000121.244.0</v>
      </c>
      <c r="B267" s="36" t="str">
        <f t="array" ref="B267:B274">IFERROR(INDEX(КБК!H4:H894,SMALL(IF((($D$266=КБК!F4:F894)*($C$266=КБК!G4:G894)*(NOT(ISERR(SEARCH($N$1,КБК!D4:D894))))),ROW(КБК!E4:E894)-3,""),ROW()-$N$266)),"")</f>
        <v>1102</v>
      </c>
      <c r="C267" s="26">
        <v>244</v>
      </c>
      <c r="D267" s="115">
        <v>346</v>
      </c>
      <c r="E267" s="121">
        <f>H267+K267</f>
        <v>0</v>
      </c>
      <c r="F267" s="27">
        <f t="shared" ref="F267:G274" si="227">I267+L267</f>
        <v>0</v>
      </c>
      <c r="G267" s="122">
        <f t="shared" si="227"/>
        <v>0</v>
      </c>
      <c r="H267" s="117"/>
      <c r="I267" s="34"/>
      <c r="J267" s="34"/>
      <c r="K267" s="34"/>
      <c r="L267" s="34"/>
      <c r="M267" s="34"/>
      <c r="N267" s="108"/>
      <c r="O267" s="109"/>
      <c r="P267" s="108"/>
    </row>
    <row r="268" spans="1:16" ht="12" customHeight="1">
      <c r="A268" s="28" t="str">
        <v>доходы 0000000131.244.0</v>
      </c>
      <c r="B268" s="36" t="str">
        <v>1102</v>
      </c>
      <c r="C268" s="26">
        <v>244</v>
      </c>
      <c r="D268" s="115">
        <v>346</v>
      </c>
      <c r="E268" s="121">
        <f t="shared" ref="E268:E274" si="228">H268+K268</f>
        <v>216080.32</v>
      </c>
      <c r="F268" s="27">
        <f t="shared" si="227"/>
        <v>215900</v>
      </c>
      <c r="G268" s="122">
        <f t="shared" si="227"/>
        <v>215900</v>
      </c>
      <c r="H268" s="117">
        <v>216080.32</v>
      </c>
      <c r="I268" s="34">
        <v>215900</v>
      </c>
      <c r="J268" s="34">
        <v>215900</v>
      </c>
      <c r="K268" s="34"/>
      <c r="L268" s="34"/>
      <c r="M268" s="34"/>
      <c r="N268" s="108"/>
      <c r="O268" s="109"/>
      <c r="P268" s="108"/>
    </row>
    <row r="269" spans="1:16" ht="12" customHeight="1">
      <c r="A269" s="28" t="str">
        <v>учащийся 0120823590.244.0</v>
      </c>
      <c r="B269" s="36" t="str">
        <v>0703</v>
      </c>
      <c r="C269" s="26">
        <v>244</v>
      </c>
      <c r="D269" s="115">
        <v>346</v>
      </c>
      <c r="E269" s="121">
        <f t="shared" si="228"/>
        <v>0</v>
      </c>
      <c r="F269" s="27">
        <f t="shared" si="227"/>
        <v>0</v>
      </c>
      <c r="G269" s="122">
        <f t="shared" si="227"/>
        <v>0</v>
      </c>
      <c r="H269" s="117"/>
      <c r="I269" s="34"/>
      <c r="J269" s="34"/>
      <c r="K269" s="34"/>
      <c r="L269" s="34"/>
      <c r="M269" s="34"/>
      <c r="N269" s="108"/>
      <c r="O269" s="109"/>
      <c r="P269" s="108"/>
    </row>
    <row r="270" spans="1:16" ht="12" customHeight="1">
      <c r="A270" s="28" t="str">
        <v>спорт 1130387590.244.0</v>
      </c>
      <c r="B270" s="36" t="str">
        <v>1102</v>
      </c>
      <c r="C270" s="26">
        <v>244</v>
      </c>
      <c r="D270" s="115">
        <v>346</v>
      </c>
      <c r="E270" s="121">
        <f t="shared" si="228"/>
        <v>1104581.93</v>
      </c>
      <c r="F270" s="27">
        <f t="shared" si="227"/>
        <v>1110690</v>
      </c>
      <c r="G270" s="122">
        <f t="shared" si="227"/>
        <v>1110690</v>
      </c>
      <c r="H270" s="117">
        <v>1104581.93</v>
      </c>
      <c r="I270" s="34">
        <v>1110690</v>
      </c>
      <c r="J270" s="34">
        <v>1110690</v>
      </c>
      <c r="K270" s="34"/>
      <c r="L270" s="34"/>
      <c r="M270" s="34"/>
      <c r="N270" s="108"/>
      <c r="O270" s="109"/>
      <c r="P270" s="108"/>
    </row>
    <row r="271" spans="1:16" ht="12" customHeight="1">
      <c r="A271" s="28" t="str">
        <v/>
      </c>
      <c r="B271" s="36" t="str">
        <v/>
      </c>
      <c r="C271" s="26">
        <v>244</v>
      </c>
      <c r="D271" s="115">
        <v>346</v>
      </c>
      <c r="E271" s="121">
        <f t="shared" si="228"/>
        <v>0</v>
      </c>
      <c r="F271" s="27">
        <f t="shared" si="227"/>
        <v>0</v>
      </c>
      <c r="G271" s="122">
        <f t="shared" si="227"/>
        <v>0</v>
      </c>
      <c r="H271" s="117"/>
      <c r="I271" s="34"/>
      <c r="J271" s="34"/>
      <c r="K271" s="34"/>
      <c r="L271" s="34"/>
      <c r="M271" s="34"/>
      <c r="N271" s="108"/>
      <c r="O271" s="109"/>
      <c r="P271" s="108"/>
    </row>
    <row r="272" spans="1:16" ht="12" customHeight="1">
      <c r="A272" s="28" t="str">
        <v/>
      </c>
      <c r="B272" s="36" t="str">
        <v/>
      </c>
      <c r="C272" s="26">
        <v>244</v>
      </c>
      <c r="D272" s="115">
        <v>346</v>
      </c>
      <c r="E272" s="121">
        <f t="shared" si="228"/>
        <v>0</v>
      </c>
      <c r="F272" s="27">
        <f t="shared" si="227"/>
        <v>0</v>
      </c>
      <c r="G272" s="122">
        <f t="shared" si="227"/>
        <v>0</v>
      </c>
      <c r="H272" s="117"/>
      <c r="I272" s="34"/>
      <c r="J272" s="34"/>
      <c r="K272" s="34"/>
      <c r="L272" s="34"/>
      <c r="M272" s="34"/>
      <c r="N272" s="108"/>
      <c r="O272" s="109"/>
      <c r="P272" s="108"/>
    </row>
    <row r="273" spans="1:16" ht="12" customHeight="1">
      <c r="A273" s="28" t="str">
        <v/>
      </c>
      <c r="B273" s="36" t="str">
        <v/>
      </c>
      <c r="C273" s="26">
        <v>244</v>
      </c>
      <c r="D273" s="115">
        <v>346</v>
      </c>
      <c r="E273" s="121">
        <f t="shared" si="228"/>
        <v>0</v>
      </c>
      <c r="F273" s="27">
        <f t="shared" si="227"/>
        <v>0</v>
      </c>
      <c r="G273" s="122">
        <f t="shared" si="227"/>
        <v>0</v>
      </c>
      <c r="H273" s="117"/>
      <c r="I273" s="34"/>
      <c r="J273" s="34"/>
      <c r="K273" s="34"/>
      <c r="L273" s="34"/>
      <c r="M273" s="34"/>
      <c r="N273" s="108"/>
      <c r="O273" s="109"/>
      <c r="P273" s="108"/>
    </row>
    <row r="274" spans="1:16" ht="12" customHeight="1">
      <c r="A274" s="28" t="str">
        <v/>
      </c>
      <c r="B274" s="36" t="str">
        <v/>
      </c>
      <c r="C274" s="26">
        <v>244</v>
      </c>
      <c r="D274" s="115">
        <v>346</v>
      </c>
      <c r="E274" s="121">
        <f t="shared" si="228"/>
        <v>0</v>
      </c>
      <c r="F274" s="27">
        <f t="shared" si="227"/>
        <v>0</v>
      </c>
      <c r="G274" s="122">
        <f t="shared" si="227"/>
        <v>0</v>
      </c>
      <c r="H274" s="117"/>
      <c r="I274" s="34"/>
      <c r="J274" s="34"/>
      <c r="K274" s="34"/>
      <c r="L274" s="34"/>
      <c r="M274" s="34"/>
      <c r="N274" s="108"/>
      <c r="O274" s="109"/>
      <c r="P274" s="108"/>
    </row>
    <row r="275" spans="1:16" ht="12" customHeight="1">
      <c r="A275" s="77" t="s">
        <v>344</v>
      </c>
      <c r="B275" s="36" t="s">
        <v>321</v>
      </c>
      <c r="C275" s="26">
        <v>244</v>
      </c>
      <c r="D275" s="115">
        <v>347</v>
      </c>
      <c r="E275" s="121">
        <f t="shared" ref="E275:F275" si="229">SUM(E276:E279)</f>
        <v>0</v>
      </c>
      <c r="F275" s="27">
        <f t="shared" si="229"/>
        <v>0</v>
      </c>
      <c r="G275" s="122">
        <f>SUM(G276:G279)</f>
        <v>0</v>
      </c>
      <c r="H275" s="116">
        <f t="shared" ref="H275:M275" si="230">SUM(H276:H279)</f>
        <v>0</v>
      </c>
      <c r="I275" s="27">
        <f t="shared" si="230"/>
        <v>0</v>
      </c>
      <c r="J275" s="27">
        <f t="shared" si="230"/>
        <v>0</v>
      </c>
      <c r="K275" s="27">
        <f t="shared" si="230"/>
        <v>0</v>
      </c>
      <c r="L275" s="27">
        <f t="shared" si="230"/>
        <v>0</v>
      </c>
      <c r="M275" s="27">
        <f t="shared" si="230"/>
        <v>0</v>
      </c>
      <c r="N275" s="108">
        <f>ROW()</f>
        <v>275</v>
      </c>
      <c r="O275" s="109"/>
      <c r="P275" s="108"/>
    </row>
    <row r="276" spans="1:16" ht="12" customHeight="1">
      <c r="A276" s="28" t="str">
        <f t="array" ref="A276:A279">IFERROR(INDEX(КБК!E4:E894,SMALL(IF((($D$275=КБК!F4:F894)*($C$275=КБК!G4:G894)*(NOT(ISERR(SEARCH($N$1,КБК!D4:D894))))),ROW(КБК!E4:E894)-3,""),ROW()-$N$275)),"")</f>
        <v/>
      </c>
      <c r="B276" s="36" t="str">
        <f t="array" ref="B276:B279">IFERROR(INDEX(КБК!H4:H894,SMALL(IF((($D$275=КБК!F4:F894)*($C$275=КБК!G4:G894)*(NOT(ISERR(SEARCH($N$1,КБК!D4:D894))))),ROW(КБК!E4:E894)-3,""),ROW()-$N$275)),"")</f>
        <v/>
      </c>
      <c r="C276" s="26">
        <v>244</v>
      </c>
      <c r="D276" s="115">
        <v>347</v>
      </c>
      <c r="E276" s="121">
        <f>H276+K276</f>
        <v>0</v>
      </c>
      <c r="F276" s="27">
        <f t="shared" ref="F276:G279" si="231">I276+L276</f>
        <v>0</v>
      </c>
      <c r="G276" s="122">
        <f t="shared" si="231"/>
        <v>0</v>
      </c>
      <c r="H276" s="117"/>
      <c r="I276" s="34"/>
      <c r="J276" s="34"/>
      <c r="K276" s="34"/>
      <c r="L276" s="34"/>
      <c r="M276" s="34"/>
      <c r="N276" s="108"/>
      <c r="O276" s="109"/>
      <c r="P276" s="108"/>
    </row>
    <row r="277" spans="1:16" ht="12" customHeight="1">
      <c r="A277" s="28" t="str">
        <v/>
      </c>
      <c r="B277" s="36" t="str">
        <v/>
      </c>
      <c r="C277" s="26">
        <v>244</v>
      </c>
      <c r="D277" s="115">
        <v>347</v>
      </c>
      <c r="E277" s="121">
        <f t="shared" ref="E277:E279" si="232">H277+K277</f>
        <v>0</v>
      </c>
      <c r="F277" s="27">
        <f t="shared" si="231"/>
        <v>0</v>
      </c>
      <c r="G277" s="122">
        <f t="shared" si="231"/>
        <v>0</v>
      </c>
      <c r="H277" s="117"/>
      <c r="I277" s="34"/>
      <c r="J277" s="34"/>
      <c r="K277" s="34"/>
      <c r="L277" s="34"/>
      <c r="M277" s="34"/>
      <c r="N277" s="108"/>
      <c r="O277" s="109"/>
      <c r="P277" s="108"/>
    </row>
    <row r="278" spans="1:16" ht="12" customHeight="1">
      <c r="A278" s="28" t="str">
        <v/>
      </c>
      <c r="B278" s="36" t="str">
        <v/>
      </c>
      <c r="C278" s="26">
        <v>244</v>
      </c>
      <c r="D278" s="115">
        <v>347</v>
      </c>
      <c r="E278" s="121">
        <f t="shared" si="232"/>
        <v>0</v>
      </c>
      <c r="F278" s="27">
        <f t="shared" si="231"/>
        <v>0</v>
      </c>
      <c r="G278" s="122">
        <f t="shared" si="231"/>
        <v>0</v>
      </c>
      <c r="H278" s="117"/>
      <c r="I278" s="34"/>
      <c r="J278" s="34"/>
      <c r="K278" s="34"/>
      <c r="L278" s="34"/>
      <c r="M278" s="34"/>
      <c r="N278" s="108"/>
      <c r="O278" s="109"/>
      <c r="P278" s="108"/>
    </row>
    <row r="279" spans="1:16" ht="12" customHeight="1">
      <c r="A279" s="28" t="str">
        <v/>
      </c>
      <c r="B279" s="36" t="str">
        <v/>
      </c>
      <c r="C279" s="26">
        <v>244</v>
      </c>
      <c r="D279" s="115">
        <v>347</v>
      </c>
      <c r="E279" s="121">
        <f t="shared" si="232"/>
        <v>0</v>
      </c>
      <c r="F279" s="27">
        <f t="shared" si="231"/>
        <v>0</v>
      </c>
      <c r="G279" s="122">
        <f t="shared" si="231"/>
        <v>0</v>
      </c>
      <c r="H279" s="117"/>
      <c r="I279" s="34"/>
      <c r="J279" s="34"/>
      <c r="K279" s="34"/>
      <c r="L279" s="34"/>
      <c r="M279" s="34"/>
      <c r="N279" s="108"/>
      <c r="O279" s="109"/>
      <c r="P279" s="108"/>
    </row>
    <row r="280" spans="1:16" ht="12" customHeight="1">
      <c r="A280" s="77" t="s">
        <v>345</v>
      </c>
      <c r="B280" s="36" t="s">
        <v>321</v>
      </c>
      <c r="C280" s="26">
        <v>244</v>
      </c>
      <c r="D280" s="115">
        <v>349</v>
      </c>
      <c r="E280" s="121">
        <f t="shared" ref="E280:F280" si="233">SUM(E281:E284)</f>
        <v>175000</v>
      </c>
      <c r="F280" s="27">
        <f t="shared" si="233"/>
        <v>175000</v>
      </c>
      <c r="G280" s="122">
        <f>SUM(G281:G284)</f>
        <v>175000</v>
      </c>
      <c r="H280" s="116">
        <f t="shared" ref="H280:M280" si="234">SUM(H281:H284)</f>
        <v>175000</v>
      </c>
      <c r="I280" s="27">
        <f t="shared" si="234"/>
        <v>175000</v>
      </c>
      <c r="J280" s="27">
        <f t="shared" si="234"/>
        <v>175000</v>
      </c>
      <c r="K280" s="27">
        <f t="shared" si="234"/>
        <v>0</v>
      </c>
      <c r="L280" s="27">
        <f t="shared" si="234"/>
        <v>0</v>
      </c>
      <c r="M280" s="27">
        <f t="shared" si="234"/>
        <v>0</v>
      </c>
      <c r="N280" s="108">
        <f>ROW()</f>
        <v>280</v>
      </c>
      <c r="O280" s="109"/>
      <c r="P280" s="108"/>
    </row>
    <row r="281" spans="1:16" ht="12" customHeight="1">
      <c r="A281" s="28" t="str">
        <f t="array" ref="A281:A284">IFERROR(INDEX(КБК!E4:E894,SMALL(IF((($D$280=КБК!F4:F894)*($C$280=КБК!G4:G894)*(NOT(ISERR(SEARCH($N$1,КБК!D4:D894))))),ROW(КБК!E4:E894)-3,""),ROW()-$N$280)),"")</f>
        <v>доходы 0000000131.244.0</v>
      </c>
      <c r="B281" s="36" t="str">
        <f t="array" ref="B281:B284">IFERROR(INDEX(КБК!H4:H894,SMALL(IF((($D$280=КБК!F4:F894)*($C$280=КБК!G4:G894)*(NOT(ISERR(SEARCH($N$1,КБК!D4:D894))))),ROW(КБК!E4:E894)-3,""),ROW()-$N$280)),"")</f>
        <v>1102</v>
      </c>
      <c r="C281" s="26">
        <v>244</v>
      </c>
      <c r="D281" s="115">
        <v>349</v>
      </c>
      <c r="E281" s="121">
        <f>H281+K281</f>
        <v>40000</v>
      </c>
      <c r="F281" s="27">
        <f t="shared" ref="F281:G284" si="235">I281+L281</f>
        <v>40000</v>
      </c>
      <c r="G281" s="122">
        <f t="shared" si="235"/>
        <v>40000</v>
      </c>
      <c r="H281" s="117">
        <v>40000</v>
      </c>
      <c r="I281" s="34">
        <v>40000</v>
      </c>
      <c r="J281" s="34">
        <v>40000</v>
      </c>
      <c r="K281" s="34"/>
      <c r="L281" s="34"/>
      <c r="M281" s="34"/>
      <c r="N281" s="108"/>
      <c r="O281" s="109"/>
      <c r="P281" s="108"/>
    </row>
    <row r="282" spans="1:16" ht="12" customHeight="1">
      <c r="A282" s="28" t="str">
        <v>спорт 1130387590.244.0</v>
      </c>
      <c r="B282" s="36" t="str">
        <v>1102</v>
      </c>
      <c r="C282" s="26">
        <v>244</v>
      </c>
      <c r="D282" s="115">
        <v>349</v>
      </c>
      <c r="E282" s="121">
        <f t="shared" ref="E282:E284" si="236">H282+K282</f>
        <v>135000</v>
      </c>
      <c r="F282" s="27">
        <f t="shared" si="235"/>
        <v>135000</v>
      </c>
      <c r="G282" s="122">
        <f t="shared" si="235"/>
        <v>135000</v>
      </c>
      <c r="H282" s="117">
        <v>135000</v>
      </c>
      <c r="I282" s="34">
        <v>135000</v>
      </c>
      <c r="J282" s="34">
        <v>135000</v>
      </c>
      <c r="K282" s="34"/>
      <c r="L282" s="34"/>
      <c r="M282" s="34"/>
      <c r="N282" s="108"/>
      <c r="O282" s="109"/>
      <c r="P282" s="108"/>
    </row>
    <row r="283" spans="1:16" ht="12" customHeight="1">
      <c r="A283" s="28" t="str">
        <v/>
      </c>
      <c r="B283" s="36" t="str">
        <v/>
      </c>
      <c r="C283" s="26">
        <v>244</v>
      </c>
      <c r="D283" s="115">
        <v>349</v>
      </c>
      <c r="E283" s="121">
        <f t="shared" si="236"/>
        <v>0</v>
      </c>
      <c r="F283" s="27">
        <f t="shared" si="235"/>
        <v>0</v>
      </c>
      <c r="G283" s="122">
        <f t="shared" si="235"/>
        <v>0</v>
      </c>
      <c r="H283" s="117"/>
      <c r="I283" s="34"/>
      <c r="J283" s="34"/>
      <c r="K283" s="34"/>
      <c r="L283" s="34"/>
      <c r="M283" s="34"/>
      <c r="N283" s="108"/>
      <c r="O283" s="109"/>
      <c r="P283" s="108"/>
    </row>
    <row r="284" spans="1:16" ht="12" customHeight="1">
      <c r="A284" s="28" t="str">
        <v/>
      </c>
      <c r="B284" s="36" t="str">
        <v/>
      </c>
      <c r="C284" s="26">
        <v>244</v>
      </c>
      <c r="D284" s="115">
        <v>349</v>
      </c>
      <c r="E284" s="121">
        <f t="shared" si="236"/>
        <v>0</v>
      </c>
      <c r="F284" s="27">
        <f t="shared" si="235"/>
        <v>0</v>
      </c>
      <c r="G284" s="122">
        <f t="shared" si="235"/>
        <v>0</v>
      </c>
      <c r="H284" s="117"/>
      <c r="I284" s="34"/>
      <c r="J284" s="34"/>
      <c r="K284" s="34"/>
      <c r="L284" s="34"/>
      <c r="M284" s="34"/>
      <c r="N284" s="108"/>
      <c r="O284" s="109"/>
      <c r="P284" s="108"/>
    </row>
    <row r="285" spans="1:16" ht="12" customHeight="1">
      <c r="A285" s="77" t="s">
        <v>528</v>
      </c>
      <c r="B285" s="36" t="s">
        <v>321</v>
      </c>
      <c r="C285" s="26">
        <v>244</v>
      </c>
      <c r="D285" s="115">
        <v>350</v>
      </c>
      <c r="E285" s="121">
        <f t="shared" ref="E285:F285" si="237">E286+E289</f>
        <v>0</v>
      </c>
      <c r="F285" s="27">
        <f t="shared" si="237"/>
        <v>0</v>
      </c>
      <c r="G285" s="122">
        <f>G286+G289</f>
        <v>0</v>
      </c>
      <c r="H285" s="116">
        <f t="shared" ref="H285:M285" si="238">H286+H289</f>
        <v>0</v>
      </c>
      <c r="I285" s="27">
        <f t="shared" si="238"/>
        <v>0</v>
      </c>
      <c r="J285" s="27">
        <f t="shared" si="238"/>
        <v>0</v>
      </c>
      <c r="K285" s="27">
        <f t="shared" si="238"/>
        <v>0</v>
      </c>
      <c r="L285" s="27">
        <f t="shared" si="238"/>
        <v>0</v>
      </c>
      <c r="M285" s="27">
        <f t="shared" si="238"/>
        <v>0</v>
      </c>
      <c r="N285" s="108"/>
      <c r="O285" s="109"/>
      <c r="P285" s="108"/>
    </row>
    <row r="286" spans="1:16" ht="12" customHeight="1">
      <c r="A286" s="77" t="s">
        <v>348</v>
      </c>
      <c r="B286" s="36" t="s">
        <v>321</v>
      </c>
      <c r="C286" s="26">
        <v>244</v>
      </c>
      <c r="D286" s="115">
        <v>352</v>
      </c>
      <c r="E286" s="121">
        <f t="shared" ref="E286:F286" si="239">SUM(E287:E288)</f>
        <v>0</v>
      </c>
      <c r="F286" s="27">
        <f t="shared" si="239"/>
        <v>0</v>
      </c>
      <c r="G286" s="122">
        <f>SUM(G287:G288)</f>
        <v>0</v>
      </c>
      <c r="H286" s="116">
        <f t="shared" ref="H286:M286" si="240">SUM(H287:H288)</f>
        <v>0</v>
      </c>
      <c r="I286" s="27">
        <f t="shared" si="240"/>
        <v>0</v>
      </c>
      <c r="J286" s="27">
        <f t="shared" si="240"/>
        <v>0</v>
      </c>
      <c r="K286" s="27">
        <f t="shared" si="240"/>
        <v>0</v>
      </c>
      <c r="L286" s="27">
        <f t="shared" si="240"/>
        <v>0</v>
      </c>
      <c r="M286" s="27">
        <f t="shared" si="240"/>
        <v>0</v>
      </c>
      <c r="N286" s="108">
        <f>ROW()</f>
        <v>286</v>
      </c>
      <c r="O286" s="109"/>
      <c r="P286" s="108"/>
    </row>
    <row r="287" spans="1:16" ht="12" customHeight="1">
      <c r="A287" s="28" t="str">
        <f t="array" ref="A287:A288">IFERROR(INDEX(КБК!E4:E894,SMALL(IF((($D$286=КБК!F4:F894)*($C$286=КБК!G4:G894)*(NOT(ISERR(SEARCH($N$1,КБК!D4:D894))))),ROW(КБК!E4:E894)-3,""),ROW()-$N$286)),"")</f>
        <v/>
      </c>
      <c r="B287" s="36" t="str">
        <f t="array" ref="B287:B288">IFERROR(INDEX(КБК!H4:H894,SMALL(IF((($D$286=КБК!F4:F894)*($C$286=КБК!G4:G894)*(NOT(ISERR(SEARCH($N$1,КБК!D4:D894))))),ROW(КБК!E4:E894)-3,""),ROW()-$N$286)),"")</f>
        <v/>
      </c>
      <c r="C287" s="26">
        <v>244</v>
      </c>
      <c r="D287" s="115">
        <v>352</v>
      </c>
      <c r="E287" s="121">
        <f>H287+K287</f>
        <v>0</v>
      </c>
      <c r="F287" s="27">
        <f t="shared" ref="F287:G287" si="241">I287+L287</f>
        <v>0</v>
      </c>
      <c r="G287" s="122">
        <f t="shared" si="241"/>
        <v>0</v>
      </c>
      <c r="H287" s="117"/>
      <c r="I287" s="34"/>
      <c r="J287" s="34"/>
      <c r="K287" s="34"/>
      <c r="L287" s="34"/>
      <c r="M287" s="34"/>
      <c r="N287" s="108"/>
      <c r="O287" s="109"/>
      <c r="P287" s="108"/>
    </row>
    <row r="288" spans="1:16" ht="12" customHeight="1">
      <c r="A288" s="28" t="str">
        <v/>
      </c>
      <c r="B288" s="36" t="str">
        <v/>
      </c>
      <c r="C288" s="26">
        <v>244</v>
      </c>
      <c r="D288" s="115">
        <v>352</v>
      </c>
      <c r="E288" s="121">
        <f>H288+K288</f>
        <v>0</v>
      </c>
      <c r="F288" s="27">
        <f t="shared" ref="F288" si="242">I288+L288</f>
        <v>0</v>
      </c>
      <c r="G288" s="122">
        <f t="shared" ref="G288" si="243">J288+M288</f>
        <v>0</v>
      </c>
      <c r="H288" s="117"/>
      <c r="I288" s="34"/>
      <c r="J288" s="34"/>
      <c r="K288" s="34"/>
      <c r="L288" s="34"/>
      <c r="M288" s="34"/>
      <c r="N288" s="108"/>
      <c r="O288" s="109"/>
      <c r="P288" s="108"/>
    </row>
    <row r="289" spans="1:16" ht="12" customHeight="1">
      <c r="A289" s="77" t="s">
        <v>349</v>
      </c>
      <c r="B289" s="36" t="s">
        <v>321</v>
      </c>
      <c r="C289" s="26">
        <v>244</v>
      </c>
      <c r="D289" s="115">
        <v>353</v>
      </c>
      <c r="E289" s="121">
        <f t="shared" ref="E289:F289" si="244">SUM(E290:E291)</f>
        <v>0</v>
      </c>
      <c r="F289" s="27">
        <f t="shared" si="244"/>
        <v>0</v>
      </c>
      <c r="G289" s="122">
        <f>SUM(G290:G291)</f>
        <v>0</v>
      </c>
      <c r="H289" s="116">
        <f t="shared" ref="H289:M289" si="245">SUM(H290:H291)</f>
        <v>0</v>
      </c>
      <c r="I289" s="27">
        <f t="shared" si="245"/>
        <v>0</v>
      </c>
      <c r="J289" s="27">
        <f t="shared" si="245"/>
        <v>0</v>
      </c>
      <c r="K289" s="27">
        <f t="shared" si="245"/>
        <v>0</v>
      </c>
      <c r="L289" s="27">
        <f t="shared" si="245"/>
        <v>0</v>
      </c>
      <c r="M289" s="27">
        <f t="shared" si="245"/>
        <v>0</v>
      </c>
      <c r="N289" s="108">
        <f>ROW()</f>
        <v>289</v>
      </c>
      <c r="O289" s="109"/>
      <c r="P289" s="108"/>
    </row>
    <row r="290" spans="1:16" ht="12" customHeight="1">
      <c r="A290" s="28" t="str">
        <f t="array" ref="A290:A291">IFERROR(INDEX(КБК!E4:E894,SMALL(IF((($D$289=КБК!F4:F894)*($C$289=КБК!G4:G894)*(NOT(ISERR(SEARCH($N$1,КБК!D4:D894))))),ROW(КБК!E4:E894)-3,""),ROW()-$N$289)),"")</f>
        <v>спорт 1130387590.244.0</v>
      </c>
      <c r="B290" s="36">
        <f t="array" ref="B290:B291">IFERROR(INDEX(КБК!H4:H894,SMALL(IF((($D$289=КБК!F4:F894)*($C$289=КБК!G4:G894)*(NOT(ISERR(SEARCH($N$1,КБК!D4:D894))))),ROW(КБК!E4:E894)-3,""),ROW()-$N$289)),"")</f>
        <v>1102</v>
      </c>
      <c r="C290" s="26">
        <v>244</v>
      </c>
      <c r="D290" s="115">
        <v>353</v>
      </c>
      <c r="E290" s="121">
        <f>H290+K290</f>
        <v>0</v>
      </c>
      <c r="F290" s="27">
        <f t="shared" ref="F290:G291" si="246">I290+L290</f>
        <v>0</v>
      </c>
      <c r="G290" s="122">
        <f t="shared" si="246"/>
        <v>0</v>
      </c>
      <c r="H290" s="117"/>
      <c r="I290" s="34"/>
      <c r="J290" s="34"/>
      <c r="K290" s="34"/>
      <c r="L290" s="34"/>
      <c r="M290" s="34"/>
      <c r="N290" s="108"/>
      <c r="O290" s="109"/>
      <c r="P290" s="108"/>
    </row>
    <row r="291" spans="1:16" ht="12" customHeight="1">
      <c r="A291" s="28" t="str">
        <v/>
      </c>
      <c r="B291" s="36" t="str">
        <v/>
      </c>
      <c r="C291" s="26">
        <v>244</v>
      </c>
      <c r="D291" s="115">
        <v>353</v>
      </c>
      <c r="E291" s="121">
        <f>H291+K291</f>
        <v>0</v>
      </c>
      <c r="F291" s="27">
        <f t="shared" si="246"/>
        <v>0</v>
      </c>
      <c r="G291" s="122">
        <f t="shared" si="246"/>
        <v>0</v>
      </c>
      <c r="H291" s="117"/>
      <c r="I291" s="34"/>
      <c r="J291" s="34"/>
      <c r="K291" s="34"/>
      <c r="L291" s="34"/>
      <c r="M291" s="34"/>
      <c r="N291" s="108"/>
      <c r="O291" s="109"/>
      <c r="P291" s="108"/>
    </row>
    <row r="292" spans="1:16" ht="12" customHeight="1">
      <c r="A292" s="101" t="s">
        <v>529</v>
      </c>
      <c r="B292" s="36" t="s">
        <v>321</v>
      </c>
      <c r="C292" s="26">
        <v>400</v>
      </c>
      <c r="D292" s="115" t="s">
        <v>321</v>
      </c>
      <c r="E292" s="121">
        <f t="shared" ref="E292:F292" si="247">E293+E295+E297</f>
        <v>0</v>
      </c>
      <c r="F292" s="27">
        <f t="shared" si="247"/>
        <v>0</v>
      </c>
      <c r="G292" s="122">
        <f>G293+G295+G297</f>
        <v>0</v>
      </c>
      <c r="H292" s="116">
        <f t="shared" ref="H292:M292" si="248">H293+H295+H297</f>
        <v>0</v>
      </c>
      <c r="I292" s="27">
        <f t="shared" si="248"/>
        <v>0</v>
      </c>
      <c r="J292" s="27">
        <f t="shared" si="248"/>
        <v>0</v>
      </c>
      <c r="K292" s="27">
        <f t="shared" si="248"/>
        <v>0</v>
      </c>
      <c r="L292" s="27">
        <f t="shared" si="248"/>
        <v>0</v>
      </c>
      <c r="M292" s="27">
        <f t="shared" si="248"/>
        <v>0</v>
      </c>
      <c r="N292" s="108"/>
      <c r="O292" s="109"/>
      <c r="P292" s="108"/>
    </row>
    <row r="293" spans="1:16" ht="12" customHeight="1">
      <c r="A293" s="77" t="s">
        <v>530</v>
      </c>
      <c r="B293" s="36" t="s">
        <v>321</v>
      </c>
      <c r="C293" s="26">
        <v>406</v>
      </c>
      <c r="D293" s="115" t="s">
        <v>321</v>
      </c>
      <c r="E293" s="121">
        <f t="shared" ref="E293:F293" si="249">SUM(E294)</f>
        <v>0</v>
      </c>
      <c r="F293" s="27">
        <f t="shared" si="249"/>
        <v>0</v>
      </c>
      <c r="G293" s="122">
        <f>SUM(G294)</f>
        <v>0</v>
      </c>
      <c r="H293" s="116">
        <f t="shared" ref="H293:M293" si="250">SUM(H294)</f>
        <v>0</v>
      </c>
      <c r="I293" s="27">
        <f t="shared" si="250"/>
        <v>0</v>
      </c>
      <c r="J293" s="27">
        <f t="shared" si="250"/>
        <v>0</v>
      </c>
      <c r="K293" s="27">
        <f t="shared" si="250"/>
        <v>0</v>
      </c>
      <c r="L293" s="27">
        <f t="shared" si="250"/>
        <v>0</v>
      </c>
      <c r="M293" s="27">
        <f t="shared" si="250"/>
        <v>0</v>
      </c>
      <c r="N293" s="108"/>
      <c r="O293" s="109"/>
      <c r="P293" s="108"/>
    </row>
    <row r="294" spans="1:16" ht="12" customHeight="1">
      <c r="A294" s="77"/>
      <c r="B294" s="36"/>
      <c r="C294" s="26">
        <v>406</v>
      </c>
      <c r="D294" s="115"/>
      <c r="E294" s="121">
        <f>H294+K294</f>
        <v>0</v>
      </c>
      <c r="F294" s="27">
        <f t="shared" ref="F294:G294" si="251">I294+L294</f>
        <v>0</v>
      </c>
      <c r="G294" s="122">
        <f t="shared" si="251"/>
        <v>0</v>
      </c>
      <c r="H294" s="117"/>
      <c r="I294" s="34"/>
      <c r="J294" s="34"/>
      <c r="K294" s="34"/>
      <c r="L294" s="34"/>
      <c r="M294" s="34"/>
      <c r="N294" s="108"/>
      <c r="O294" s="109"/>
      <c r="P294" s="108"/>
    </row>
    <row r="295" spans="1:16" ht="12" customHeight="1">
      <c r="A295" s="77" t="s">
        <v>531</v>
      </c>
      <c r="B295" s="36" t="s">
        <v>321</v>
      </c>
      <c r="C295" s="26">
        <v>407</v>
      </c>
      <c r="D295" s="115" t="s">
        <v>321</v>
      </c>
      <c r="E295" s="121">
        <f t="shared" ref="E295:F295" si="252">SUM(E296)</f>
        <v>0</v>
      </c>
      <c r="F295" s="27">
        <f t="shared" si="252"/>
        <v>0</v>
      </c>
      <c r="G295" s="122">
        <f>SUM(G296)</f>
        <v>0</v>
      </c>
      <c r="H295" s="116">
        <f t="shared" ref="H295:M295" si="253">SUM(H296)</f>
        <v>0</v>
      </c>
      <c r="I295" s="27">
        <f t="shared" si="253"/>
        <v>0</v>
      </c>
      <c r="J295" s="27">
        <f t="shared" si="253"/>
        <v>0</v>
      </c>
      <c r="K295" s="27">
        <f t="shared" si="253"/>
        <v>0</v>
      </c>
      <c r="L295" s="27">
        <f t="shared" si="253"/>
        <v>0</v>
      </c>
      <c r="M295" s="27">
        <f t="shared" si="253"/>
        <v>0</v>
      </c>
      <c r="N295" s="108">
        <f>ROW()</f>
        <v>295</v>
      </c>
      <c r="O295" s="109"/>
      <c r="P295" s="108"/>
    </row>
    <row r="296" spans="1:16" ht="12" customHeight="1">
      <c r="A296" s="28" t="str">
        <f t="array" ref="A296">IFERROR(INDEX(КБК!E4:E894,SMALL(IF((($D$295=КБК!F4:F894)*($C$295=КБК!G4:G894)*(NOT(ISERR(SEARCH($N$1,КБК!D4:D894))))),ROW(КБК!E4:E894)-3,""),ROW()-$N$295)),"")</f>
        <v/>
      </c>
      <c r="B296" s="36" t="str">
        <f t="array" ref="B296">IFERROR(INDEX(КБК!H4:H894,SMALL(IF((($D$295=КБК!F4:F894)*($C$295=КБК!G4:G894)*(NOT(ISERR(SEARCH($N$1,КБК!D4:D894))))),ROW(КБК!E4:E894)-3,""),ROW()-$N$295)),"")</f>
        <v/>
      </c>
      <c r="C296" s="26">
        <v>407</v>
      </c>
      <c r="D296" s="115">
        <v>228</v>
      </c>
      <c r="E296" s="121">
        <f>H296+K296</f>
        <v>0</v>
      </c>
      <c r="F296" s="27">
        <f t="shared" ref="F296:G296" si="254">I296+L296</f>
        <v>0</v>
      </c>
      <c r="G296" s="122">
        <f t="shared" si="254"/>
        <v>0</v>
      </c>
      <c r="H296" s="117"/>
      <c r="I296" s="34"/>
      <c r="J296" s="34"/>
      <c r="K296" s="34"/>
      <c r="L296" s="34"/>
      <c r="M296" s="34"/>
      <c r="N296" s="108"/>
      <c r="O296" s="109"/>
      <c r="P296" s="108"/>
    </row>
    <row r="297" spans="1:16" ht="12" customHeight="1">
      <c r="A297" s="77" t="s">
        <v>532</v>
      </c>
      <c r="B297" s="36" t="s">
        <v>321</v>
      </c>
      <c r="C297" s="26">
        <v>414</v>
      </c>
      <c r="D297" s="115" t="s">
        <v>321</v>
      </c>
      <c r="E297" s="121">
        <f t="shared" ref="E297:F297" si="255">SUM(E298)</f>
        <v>0</v>
      </c>
      <c r="F297" s="27">
        <f t="shared" si="255"/>
        <v>0</v>
      </c>
      <c r="G297" s="122">
        <f>SUM(G298)</f>
        <v>0</v>
      </c>
      <c r="H297" s="116">
        <f t="shared" ref="H297:M297" si="256">SUM(H298)</f>
        <v>0</v>
      </c>
      <c r="I297" s="27">
        <f t="shared" si="256"/>
        <v>0</v>
      </c>
      <c r="J297" s="27">
        <f t="shared" si="256"/>
        <v>0</v>
      </c>
      <c r="K297" s="27">
        <f t="shared" si="256"/>
        <v>0</v>
      </c>
      <c r="L297" s="27">
        <f t="shared" si="256"/>
        <v>0</v>
      </c>
      <c r="M297" s="27">
        <f t="shared" si="256"/>
        <v>0</v>
      </c>
      <c r="N297" s="108">
        <f>ROW()</f>
        <v>297</v>
      </c>
      <c r="O297" s="109"/>
      <c r="P297" s="108"/>
    </row>
    <row r="298" spans="1:16" ht="12" customHeight="1">
      <c r="A298" s="28" t="str">
        <f t="array" ref="A298">IFERROR(INDEX(КБК!E4:E894,SMALL(IF((($D$297=КБК!F4:F894)*($C$297=КБК!G4:G894)*(NOT(ISERR(SEARCH($N$1,КБК!D4:D894))))),ROW(КБК!E4:E894)-3,""),ROW()-$N$297)),"")</f>
        <v/>
      </c>
      <c r="B298" s="36" t="str">
        <f t="array" ref="B298">IFERROR(INDEX(КБК!H4:H894,SMALL(IF((($D$297=КБК!F4:F894)*($C$297=КБК!G4:G894)*(NOT(ISERR(SEARCH($N$1,КБК!D4:D894))))),ROW(КБК!E4:E894)-3,""),ROW()-$N$297)),"")</f>
        <v/>
      </c>
      <c r="C298" s="26">
        <v>414</v>
      </c>
      <c r="D298" s="115">
        <v>228</v>
      </c>
      <c r="E298" s="121">
        <f>H298+K298</f>
        <v>0</v>
      </c>
      <c r="F298" s="27">
        <f t="shared" ref="F298:G298" si="257">I298+L298</f>
        <v>0</v>
      </c>
      <c r="G298" s="122">
        <f t="shared" si="257"/>
        <v>0</v>
      </c>
      <c r="H298" s="117"/>
      <c r="I298" s="34"/>
      <c r="J298" s="34"/>
      <c r="K298" s="34"/>
      <c r="L298" s="34"/>
      <c r="M298" s="34"/>
      <c r="N298" s="108"/>
      <c r="O298" s="109"/>
      <c r="P298" s="108"/>
    </row>
    <row r="299" spans="1:16" ht="12" customHeight="1">
      <c r="A299" s="100" t="s">
        <v>533</v>
      </c>
      <c r="B299" s="36" t="s">
        <v>321</v>
      </c>
      <c r="C299" s="26">
        <v>100</v>
      </c>
      <c r="D299" s="113" t="s">
        <v>321</v>
      </c>
      <c r="E299" s="121">
        <f t="shared" ref="E299:F299" si="258">E300+E302+E304</f>
        <v>0</v>
      </c>
      <c r="F299" s="27">
        <f t="shared" si="258"/>
        <v>0</v>
      </c>
      <c r="G299" s="122">
        <f>G300+G302+G304</f>
        <v>0</v>
      </c>
      <c r="H299" s="116">
        <f t="shared" ref="H299:M299" si="259">H300+H302+H304</f>
        <v>0</v>
      </c>
      <c r="I299" s="27">
        <f t="shared" si="259"/>
        <v>0</v>
      </c>
      <c r="J299" s="27">
        <f t="shared" si="259"/>
        <v>0</v>
      </c>
      <c r="K299" s="27">
        <f t="shared" si="259"/>
        <v>0</v>
      </c>
      <c r="L299" s="27">
        <f t="shared" si="259"/>
        <v>0</v>
      </c>
      <c r="M299" s="27">
        <f t="shared" si="259"/>
        <v>0</v>
      </c>
      <c r="N299" s="108">
        <f>ROW()</f>
        <v>299</v>
      </c>
      <c r="O299" s="109"/>
      <c r="P299" s="108"/>
    </row>
    <row r="300" spans="1:16" ht="12" customHeight="1">
      <c r="A300" s="77" t="s">
        <v>482</v>
      </c>
      <c r="B300" s="36" t="s">
        <v>321</v>
      </c>
      <c r="C300" s="26" t="s">
        <v>321</v>
      </c>
      <c r="D300" s="113" t="s">
        <v>321</v>
      </c>
      <c r="E300" s="121">
        <f t="shared" ref="E300:F300" si="260">SUM(E301)</f>
        <v>0</v>
      </c>
      <c r="F300" s="27">
        <f t="shared" si="260"/>
        <v>0</v>
      </c>
      <c r="G300" s="122">
        <f>SUM(G301)</f>
        <v>0</v>
      </c>
      <c r="H300" s="116">
        <f t="shared" ref="H300:M300" si="261">SUM(H301)</f>
        <v>0</v>
      </c>
      <c r="I300" s="27">
        <f t="shared" si="261"/>
        <v>0</v>
      </c>
      <c r="J300" s="27">
        <f t="shared" si="261"/>
        <v>0</v>
      </c>
      <c r="K300" s="27">
        <f t="shared" si="261"/>
        <v>0</v>
      </c>
      <c r="L300" s="27">
        <f t="shared" si="261"/>
        <v>0</v>
      </c>
      <c r="M300" s="27">
        <f t="shared" si="261"/>
        <v>0</v>
      </c>
      <c r="N300" s="108"/>
      <c r="O300" s="109"/>
      <c r="P300" s="108"/>
    </row>
    <row r="301" spans="1:16" ht="12" customHeight="1">
      <c r="A301" s="28"/>
      <c r="B301" s="36"/>
      <c r="C301" s="26"/>
      <c r="D301" s="113"/>
      <c r="E301" s="121">
        <f>K301</f>
        <v>0</v>
      </c>
      <c r="F301" s="27">
        <f t="shared" ref="F301:G301" si="262">L301</f>
        <v>0</v>
      </c>
      <c r="G301" s="122">
        <f t="shared" si="262"/>
        <v>0</v>
      </c>
      <c r="H301" s="117"/>
      <c r="I301" s="34"/>
      <c r="J301" s="34"/>
      <c r="K301" s="34"/>
      <c r="L301" s="34"/>
      <c r="M301" s="34"/>
      <c r="N301" s="24"/>
      <c r="O301" s="88"/>
    </row>
    <row r="302" spans="1:16" ht="12" customHeight="1">
      <c r="A302" s="77" t="s">
        <v>539</v>
      </c>
      <c r="B302" s="36" t="s">
        <v>321</v>
      </c>
      <c r="C302" s="26" t="s">
        <v>321</v>
      </c>
      <c r="D302" s="113" t="s">
        <v>321</v>
      </c>
      <c r="E302" s="121">
        <f t="shared" ref="E302:F302" si="263">SUM(E303)</f>
        <v>0</v>
      </c>
      <c r="F302" s="27">
        <f t="shared" si="263"/>
        <v>0</v>
      </c>
      <c r="G302" s="122">
        <f>SUM(G303)</f>
        <v>0</v>
      </c>
      <c r="H302" s="116">
        <f t="shared" ref="H302:M302" si="264">SUM(H303)</f>
        <v>0</v>
      </c>
      <c r="I302" s="27">
        <f t="shared" si="264"/>
        <v>0</v>
      </c>
      <c r="J302" s="27">
        <f t="shared" si="264"/>
        <v>0</v>
      </c>
      <c r="K302" s="27">
        <f t="shared" si="264"/>
        <v>0</v>
      </c>
      <c r="L302" s="27">
        <f t="shared" si="264"/>
        <v>0</v>
      </c>
      <c r="M302" s="27">
        <f t="shared" si="264"/>
        <v>0</v>
      </c>
      <c r="N302" s="24"/>
      <c r="O302" s="88"/>
    </row>
    <row r="303" spans="1:16" ht="12" customHeight="1">
      <c r="A303" s="28"/>
      <c r="B303" s="36"/>
      <c r="C303" s="26"/>
      <c r="D303" s="113"/>
      <c r="E303" s="121">
        <f>H303+K303</f>
        <v>0</v>
      </c>
      <c r="F303" s="27">
        <f t="shared" ref="F303:G303" si="265">I303+L303</f>
        <v>0</v>
      </c>
      <c r="G303" s="122">
        <f t="shared" si="265"/>
        <v>0</v>
      </c>
      <c r="H303" s="117"/>
      <c r="I303" s="34"/>
      <c r="J303" s="34"/>
      <c r="K303" s="34"/>
      <c r="L303" s="34"/>
      <c r="M303" s="34"/>
      <c r="N303" s="24"/>
      <c r="O303" s="88"/>
    </row>
    <row r="304" spans="1:16" ht="12" customHeight="1">
      <c r="A304" s="77" t="s">
        <v>834</v>
      </c>
      <c r="B304" s="36" t="s">
        <v>321</v>
      </c>
      <c r="C304" s="26" t="s">
        <v>321</v>
      </c>
      <c r="D304" s="113" t="s">
        <v>321</v>
      </c>
      <c r="E304" s="121">
        <f t="shared" ref="E304:F304" si="266">SUM(E305)</f>
        <v>0</v>
      </c>
      <c r="F304" s="27">
        <f t="shared" si="266"/>
        <v>0</v>
      </c>
      <c r="G304" s="122">
        <f>SUM(G305)</f>
        <v>0</v>
      </c>
      <c r="H304" s="116">
        <f t="shared" ref="H304:M304" si="267">SUM(H305)</f>
        <v>0</v>
      </c>
      <c r="I304" s="27">
        <f t="shared" si="267"/>
        <v>0</v>
      </c>
      <c r="J304" s="27">
        <f t="shared" si="267"/>
        <v>0</v>
      </c>
      <c r="K304" s="27">
        <f t="shared" si="267"/>
        <v>0</v>
      </c>
      <c r="L304" s="27">
        <f t="shared" si="267"/>
        <v>0</v>
      </c>
      <c r="M304" s="27">
        <f t="shared" si="267"/>
        <v>0</v>
      </c>
      <c r="N304" s="24"/>
      <c r="O304" s="88"/>
    </row>
    <row r="305" spans="1:15" ht="12" customHeight="1">
      <c r="A305" s="28"/>
      <c r="B305" s="36"/>
      <c r="C305" s="26"/>
      <c r="D305" s="113"/>
      <c r="E305" s="121">
        <f>H305+K305</f>
        <v>0</v>
      </c>
      <c r="F305" s="27">
        <f t="shared" ref="F305:G305" si="268">I305+L305</f>
        <v>0</v>
      </c>
      <c r="G305" s="122">
        <f t="shared" si="268"/>
        <v>0</v>
      </c>
      <c r="H305" s="117"/>
      <c r="I305" s="34"/>
      <c r="J305" s="34"/>
      <c r="K305" s="34"/>
      <c r="L305" s="34"/>
      <c r="M305" s="34"/>
      <c r="N305" s="24"/>
      <c r="O305" s="88"/>
    </row>
    <row r="306" spans="1:15" ht="12" customHeight="1">
      <c r="A306" s="100" t="s">
        <v>534</v>
      </c>
      <c r="B306" s="36" t="s">
        <v>321</v>
      </c>
      <c r="C306" s="26">
        <v>600</v>
      </c>
      <c r="D306" s="113" t="s">
        <v>321</v>
      </c>
      <c r="E306" s="121">
        <f>E307</f>
        <v>0</v>
      </c>
      <c r="F306" s="27">
        <f t="shared" ref="F306:G306" si="269">F307</f>
        <v>0</v>
      </c>
      <c r="G306" s="122">
        <f t="shared" si="269"/>
        <v>0</v>
      </c>
      <c r="H306" s="116"/>
      <c r="I306" s="27"/>
      <c r="J306" s="34"/>
      <c r="K306" s="27"/>
      <c r="L306" s="27"/>
      <c r="M306" s="27"/>
      <c r="N306" s="24">
        <f>ROW()</f>
        <v>306</v>
      </c>
      <c r="O306" s="88"/>
    </row>
    <row r="307" spans="1:15" ht="12" customHeight="1">
      <c r="A307" s="77" t="s">
        <v>535</v>
      </c>
      <c r="B307" s="36" t="s">
        <v>321</v>
      </c>
      <c r="C307" s="26">
        <v>600</v>
      </c>
      <c r="D307" s="113" t="s">
        <v>321</v>
      </c>
      <c r="E307" s="121">
        <f>SUM(E308)</f>
        <v>0</v>
      </c>
      <c r="F307" s="27">
        <f t="shared" ref="F307:G307" si="270">SUM(F308)</f>
        <v>0</v>
      </c>
      <c r="G307" s="122">
        <f t="shared" si="270"/>
        <v>0</v>
      </c>
      <c r="H307" s="116"/>
      <c r="I307" s="27"/>
      <c r="J307" s="34"/>
      <c r="K307" s="27"/>
      <c r="L307" s="27"/>
      <c r="M307" s="27"/>
      <c r="N307" s="24"/>
      <c r="O307" s="88"/>
    </row>
    <row r="308" spans="1:15" ht="12" customHeight="1" thickBot="1">
      <c r="A308" s="28"/>
      <c r="B308" s="36"/>
      <c r="C308" s="26">
        <v>610</v>
      </c>
      <c r="D308" s="113"/>
      <c r="E308" s="123">
        <f>H308+K308</f>
        <v>0</v>
      </c>
      <c r="F308" s="124">
        <f t="shared" ref="F308:G308" si="271">I308+L308</f>
        <v>0</v>
      </c>
      <c r="G308" s="125">
        <f t="shared" si="271"/>
        <v>0</v>
      </c>
      <c r="H308" s="116"/>
      <c r="I308" s="27"/>
      <c r="J308" s="34"/>
      <c r="K308" s="27"/>
      <c r="L308" s="27"/>
      <c r="M308" s="27"/>
      <c r="N308" s="24"/>
      <c r="O308" s="88"/>
    </row>
    <row r="309" spans="1:15" ht="12" customHeight="1">
      <c r="A309" s="211" t="str">
        <f>N2</f>
        <v/>
      </c>
      <c r="B309" s="212"/>
      <c r="C309" s="212"/>
      <c r="D309" s="212"/>
      <c r="E309" s="202"/>
      <c r="F309" s="202"/>
      <c r="M309" s="35"/>
      <c r="N309" s="24"/>
      <c r="O309" s="88"/>
    </row>
    <row r="310" spans="1:15" ht="12" customHeight="1">
      <c r="A310" s="213"/>
      <c r="B310" s="213"/>
      <c r="C310" s="213"/>
      <c r="D310" s="213"/>
      <c r="E310" s="202"/>
      <c r="F310" s="202"/>
      <c r="G310" s="239" t="str">
        <f>IFERROR(INDEX(учреждения!$J$15:$J$57,MATCH(ТИТУЛ!$CO$18,учреждения!$C$15:$C$57,0)),"")</f>
        <v>Директор</v>
      </c>
      <c r="H310" s="240"/>
      <c r="I310" s="231" t="str">
        <f>IF(OR(N2="НЕ ВЕРНО",N3="НЕ ЗАПОЛНЕНО"),"НЕТ ПОДПИСИ","")</f>
        <v/>
      </c>
      <c r="J310" s="232"/>
      <c r="K310" s="131"/>
      <c r="L310" s="131"/>
      <c r="M310" s="132"/>
      <c r="N310" s="24"/>
      <c r="O310" s="88"/>
    </row>
    <row r="311" spans="1:15" ht="12" customHeight="1">
      <c r="A311" s="213"/>
      <c r="B311" s="213"/>
      <c r="C311" s="213"/>
      <c r="D311" s="213"/>
      <c r="E311" s="202"/>
      <c r="F311" s="202"/>
      <c r="G311" s="218"/>
      <c r="H311" s="218"/>
      <c r="I311" s="233"/>
      <c r="J311" s="233"/>
      <c r="K311" s="133" t="str">
        <f>IFERROR(INDEX(учреждения!$K$15:$K$57,MATCH(ТИТУЛ!$CO$18,учреждения!$C$15:$C$57,0)),"")</f>
        <v>Габдулин Шамиль Раульевич</v>
      </c>
      <c r="L311" s="134"/>
      <c r="M311" s="134"/>
      <c r="N311" s="24"/>
      <c r="O311" s="88"/>
    </row>
    <row r="312" spans="1:15" ht="12" customHeight="1">
      <c r="A312" s="213"/>
      <c r="B312" s="213"/>
      <c r="C312" s="213"/>
      <c r="D312" s="213"/>
      <c r="E312" s="202"/>
      <c r="F312" s="202"/>
      <c r="G312" s="131"/>
      <c r="H312" s="131"/>
      <c r="I312" s="230" t="s">
        <v>225</v>
      </c>
      <c r="J312" s="230"/>
      <c r="K312" s="135"/>
      <c r="L312" s="134"/>
      <c r="M312" s="134"/>
      <c r="N312" s="24"/>
      <c r="O312" s="88"/>
    </row>
    <row r="313" spans="1:15" ht="12" customHeight="1">
      <c r="A313" s="214" t="str">
        <f>N3</f>
        <v/>
      </c>
      <c r="B313" s="214"/>
      <c r="C313" s="214"/>
      <c r="D313" s="214"/>
      <c r="E313" s="202"/>
      <c r="F313" s="202"/>
      <c r="G313" s="131"/>
      <c r="H313" s="136" t="s">
        <v>207</v>
      </c>
      <c r="I313" s="131"/>
      <c r="J313" s="131"/>
      <c r="K313" s="131"/>
      <c r="L313" s="131"/>
      <c r="M313" s="134"/>
      <c r="N313" s="24"/>
      <c r="O313" s="88"/>
    </row>
    <row r="314" spans="1:15" ht="12" customHeight="1">
      <c r="A314" s="214"/>
      <c r="B314" s="214"/>
      <c r="C314" s="214"/>
      <c r="D314" s="214"/>
      <c r="E314" s="202"/>
      <c r="F314" s="202"/>
      <c r="G314" s="239" t="str">
        <f>IFERROR(INDEX(учреждения!$L$15:$L$57,MATCH(ТИТУЛ!$CO$18,учреждения!$C$15:$C$57,0)),"")</f>
        <v>Главный бухгалтер</v>
      </c>
      <c r="H314" s="218"/>
      <c r="I314" s="234" t="str">
        <f>IF(OR(N2="НЕ ВЕРНО",N3="НЕ ЗАПОЛНЕНО"),"НЕТ ПОДПИСИ","")</f>
        <v/>
      </c>
      <c r="J314" s="235"/>
      <c r="K314" s="131"/>
      <c r="L314" s="131"/>
      <c r="M314" s="132"/>
      <c r="N314" s="24"/>
      <c r="O314" s="88"/>
    </row>
    <row r="315" spans="1:15" ht="12" customHeight="1">
      <c r="A315" s="214"/>
      <c r="B315" s="214"/>
      <c r="C315" s="214"/>
      <c r="D315" s="214"/>
      <c r="E315" s="202"/>
      <c r="F315" s="202"/>
      <c r="G315" s="218"/>
      <c r="H315" s="218"/>
      <c r="I315" s="236"/>
      <c r="J315" s="236"/>
      <c r="K315" s="133" t="str">
        <f>IFERROR(INDEX(учреждения!$M$15:$M$57,MATCH(ТИТУЛ!$CO$18,учреждения!$C$15:$C$57,0)),"")</f>
        <v>Артемьева Елизавета Михайловна</v>
      </c>
      <c r="L315" s="134"/>
      <c r="M315" s="134"/>
      <c r="N315" s="24"/>
      <c r="O315" s="88"/>
    </row>
    <row r="316" spans="1:15" ht="12" customHeight="1">
      <c r="A316" s="215" t="str">
        <f>IF(K318="","НЕ УКАЗАН ИСПОЛНИТЕЛЬ","")</f>
        <v/>
      </c>
      <c r="B316" s="215"/>
      <c r="C316" s="215"/>
      <c r="D316" s="215"/>
      <c r="E316" s="216"/>
      <c r="F316" s="216"/>
      <c r="G316" s="131"/>
      <c r="H316" s="131"/>
      <c r="I316" s="230" t="s">
        <v>225</v>
      </c>
      <c r="J316" s="230"/>
      <c r="K316" s="137"/>
      <c r="L316" s="137"/>
      <c r="M316" s="137"/>
      <c r="N316" s="24"/>
      <c r="O316" s="88"/>
    </row>
    <row r="317" spans="1:15" ht="12.75" customHeight="1">
      <c r="A317" s="215"/>
      <c r="B317" s="215"/>
      <c r="C317" s="215"/>
      <c r="D317" s="215"/>
      <c r="E317" s="216"/>
      <c r="F317" s="216"/>
      <c r="G317" s="241" t="str">
        <f>CONCATENATE(ТИТУЛ!$AN$15," ",ТИТУЛ!$AU$15," ",ТИТУЛ!$BJ$15,ТИТУЛ!$BN$15,ТИТУЛ!$BQ$15)</f>
        <v>15 января 2020 г.</v>
      </c>
      <c r="H317" s="226"/>
      <c r="I317" s="138"/>
      <c r="J317" s="138"/>
      <c r="K317" s="138"/>
      <c r="L317" s="138"/>
      <c r="M317" s="131"/>
    </row>
    <row r="318" spans="1:15" ht="12.75" customHeight="1">
      <c r="A318" s="215"/>
      <c r="B318" s="215"/>
      <c r="C318" s="215"/>
      <c r="D318" s="215"/>
      <c r="E318" s="216"/>
      <c r="F318" s="216"/>
      <c r="G318" s="217" t="s">
        <v>540</v>
      </c>
      <c r="H318" s="218"/>
      <c r="I318" s="219" t="str">
        <f>IF(K318="","НЕТ ПОДПИСИ","")</f>
        <v/>
      </c>
      <c r="J318" s="220"/>
      <c r="K318" s="223" t="s">
        <v>234</v>
      </c>
      <c r="L318" s="224"/>
      <c r="M318" s="224"/>
    </row>
    <row r="319" spans="1:15" ht="9" customHeight="1">
      <c r="A319" s="78"/>
      <c r="B319" s="79"/>
      <c r="C319" s="80"/>
      <c r="D319" s="80"/>
      <c r="E319" s="80"/>
      <c r="F319" s="80"/>
      <c r="G319" s="218"/>
      <c r="H319" s="218"/>
      <c r="I319" s="220"/>
      <c r="J319" s="220"/>
      <c r="K319" s="224"/>
      <c r="L319" s="224"/>
      <c r="M319" s="224"/>
    </row>
    <row r="320" spans="1:15">
      <c r="A320" s="105"/>
      <c r="B320" s="79"/>
      <c r="C320" s="80"/>
      <c r="D320" s="80"/>
      <c r="E320" s="80"/>
      <c r="F320" s="80"/>
      <c r="G320" s="139"/>
      <c r="H320" s="139"/>
      <c r="I320" s="221" t="s">
        <v>225</v>
      </c>
      <c r="J320" s="222"/>
      <c r="K320" s="225" t="s">
        <v>541</v>
      </c>
      <c r="L320" s="226"/>
      <c r="M320" s="226"/>
    </row>
    <row r="321" spans="1:12">
      <c r="A321" s="78"/>
      <c r="B321" s="79"/>
      <c r="C321" s="80"/>
      <c r="D321" s="80"/>
      <c r="E321" s="80"/>
      <c r="F321" s="80"/>
      <c r="G321" s="80"/>
      <c r="H321" s="80"/>
      <c r="I321" s="80"/>
      <c r="J321" s="80"/>
      <c r="K321" s="80"/>
      <c r="L321" s="80"/>
    </row>
    <row r="322" spans="1:12">
      <c r="A322" s="78"/>
      <c r="B322" s="79"/>
      <c r="C322" s="80"/>
      <c r="D322" s="80"/>
      <c r="E322" s="80"/>
      <c r="F322" s="80"/>
      <c r="G322" s="80"/>
      <c r="H322" s="80"/>
      <c r="I322" s="81"/>
      <c r="J322" s="80"/>
      <c r="K322" s="80"/>
      <c r="L322" s="80"/>
    </row>
    <row r="323" spans="1:12">
      <c r="A323" s="82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</row>
    <row r="324" spans="1:12">
      <c r="A324" s="82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</row>
    <row r="325" spans="1:12">
      <c r="A325" s="82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</row>
    <row r="326" spans="1:12">
      <c r="A326" s="82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</row>
    <row r="327" spans="1:12">
      <c r="A327" s="82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</row>
    <row r="328" spans="1:12">
      <c r="A328" s="82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</row>
    <row r="329" spans="1:12">
      <c r="A329" s="82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</row>
    <row r="330" spans="1:12">
      <c r="A330" s="82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</row>
    <row r="331" spans="1:12">
      <c r="A331" s="82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</row>
    <row r="332" spans="1:12">
      <c r="A332" s="82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</row>
    <row r="333" spans="1:12">
      <c r="A333" s="82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</row>
    <row r="334" spans="1:12">
      <c r="A334" s="82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</row>
    <row r="335" spans="1:12">
      <c r="A335" s="82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</row>
    <row r="336" spans="1:12">
      <c r="A336" s="82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</row>
    <row r="337" spans="1:12">
      <c r="A337" s="82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</row>
    <row r="338" spans="1:12">
      <c r="A338" s="82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</row>
    <row r="339" spans="1:12">
      <c r="A339" s="82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</row>
    <row r="340" spans="1:12">
      <c r="A340" s="82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</row>
    <row r="341" spans="1:12">
      <c r="A341" s="82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</row>
    <row r="342" spans="1:12">
      <c r="A342" s="82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</row>
    <row r="343" spans="1:12">
      <c r="A343" s="82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</row>
    <row r="344" spans="1:12">
      <c r="A344" s="82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</row>
    <row r="345" spans="1:12">
      <c r="A345" s="82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</row>
    <row r="346" spans="1:12">
      <c r="A346" s="82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</row>
  </sheetData>
  <sheetProtection formatCells="0" formatColumns="0" formatRows="0" insertColumns="0" insertRows="0" insertHyperlinks="0" deleteColumns="0" deleteRows="0" sort="0" autoFilter="0" pivotTables="0"/>
  <dataConsolidate/>
  <mergeCells count="34">
    <mergeCell ref="A2:A5"/>
    <mergeCell ref="H4:H5"/>
    <mergeCell ref="E4:E5"/>
    <mergeCell ref="E2:M2"/>
    <mergeCell ref="G4:G5"/>
    <mergeCell ref="K3:M3"/>
    <mergeCell ref="K4:K5"/>
    <mergeCell ref="L4:L5"/>
    <mergeCell ref="M4:M5"/>
    <mergeCell ref="H3:J3"/>
    <mergeCell ref="E3:G3"/>
    <mergeCell ref="F4:F5"/>
    <mergeCell ref="I4:I5"/>
    <mergeCell ref="I320:J320"/>
    <mergeCell ref="K318:M319"/>
    <mergeCell ref="K320:M320"/>
    <mergeCell ref="A1:M1"/>
    <mergeCell ref="J4:J5"/>
    <mergeCell ref="I312:J312"/>
    <mergeCell ref="I316:J316"/>
    <mergeCell ref="I310:J311"/>
    <mergeCell ref="I314:J315"/>
    <mergeCell ref="B2:D2"/>
    <mergeCell ref="B3:B5"/>
    <mergeCell ref="C3:C5"/>
    <mergeCell ref="D3:D5"/>
    <mergeCell ref="G310:H311"/>
    <mergeCell ref="G317:H317"/>
    <mergeCell ref="G314:H315"/>
    <mergeCell ref="A309:F312"/>
    <mergeCell ref="A313:F315"/>
    <mergeCell ref="A316:F318"/>
    <mergeCell ref="G318:H319"/>
    <mergeCell ref="I318:J319"/>
  </mergeCells>
  <phoneticPr fontId="9" type="noConversion"/>
  <dataValidations count="15">
    <dataValidation type="custom" allowBlank="1" showInputMessage="1" showErrorMessage="1" sqref="H7:H17 H308 H298 H296 H294 H290:H291 H287:H288 H281:H284 H276:H279 H267:H274 H262:H265 H257:H260 H249:H255 H244:H247 H239:H242 H224:H236 H219:H222 H215:H217 H203:H213 H192:H201 H189:H190 H186:H187 H182:H184 H178:H180 H173:H176 H165:H170 H161:H163 H156 H158 H153 H151 H147:H148 H144:H145 H140:H142 H134:H136 H130:H132 H124:H127 H121:H122 H118 H116 H114 H112 H108:H110 H104:H105 H93:H102 H89:H90 H86:H87 H83:H84 H79:H81 H76:H77 H65:H74 H61 H59 H57 H46:H55 H42:H43 H39:H40 H19 H22:H24 H26:H35 H37">
      <formula1>AND((INDEX($A$6:$A$308,MATCH(A7,$A$6:$A$308,0)))&lt;&gt;"",H7&gt;0)</formula1>
    </dataValidation>
    <dataValidation type="custom" allowBlank="1" showInputMessage="1" showErrorMessage="1" sqref="I7:I17 I308 I298 I296 I294 I290:I291 I287:I288 I281:I284 I276:I279 I267:I274 I262:I265 I257:I260 I249:I255 I244:I247 I239:I242 I224:I236 I219:I222 I215:I217 I203:I213 I192:I201 I189:I190 I186:I187 I182:I184 I178:I180 I173:I176 I165:I170 I161:I163 I156 I158 I153 I151 I147:I148 I144:I145 I140:I142 I134:I136 I130:I132 I124:I127 I121:I122 I118 I116 I114 I112 I108:I110 I104:I105 I93:I102 I89:I90 I86:I87 I83:I84 I79:I81 I76:I77 I65:I74 I61 I59 I57 I46:I55 I42:I43 I39:I40 I19 I22:I24 I26:I35 I37">
      <formula1>AND((INDEX($A$6:$A$308,MATCH(A7,$A$6:$A$308,0)))&lt;&gt;"",I7&gt;0)</formula1>
    </dataValidation>
    <dataValidation type="custom" allowBlank="1" showInputMessage="1" showErrorMessage="1" sqref="J7:J17 J306:J308 J298 J296 J294 J290:J291 J287:J288 J281:J284 J276:J279 J267:J274 J262:J265 J257:J260 J249:J255 J244:J247 J239:J242 J224:J236 J219:J222 J215:J217 J203:J213 J192:J201 J189:J190 J186:J187 J182:J184 J178:J180 J173:J176 J165:J170 J161:J163 J156 J158 J153 J151 J147:J148 J144:J145 J140:J142 J134:J136 J130:J132 J124:J127 J121:J122 J118 J116 J114 J112 J108:J110 J104:J105 J93:J102 J89:J90 J86:J87 J83:J84 J79:J81 J76:J77 J65:J74 J61 J59 J57 J46:J55 J42:J43 J39:J40 J19 J22:J24 J26:J35 J37">
      <formula1>AND((INDEX($A$6:$A$308,MATCH(A7,$A$6:$A$308,0)))&lt;&gt;"",J7&gt;0)</formula1>
    </dataValidation>
    <dataValidation type="custom" allowBlank="1" showInputMessage="1" showErrorMessage="1" sqref="K7:K17 K308 K19 K298 K296 K294 K290:K291 K287:K288 K281:K284 K276:K279 K267:K274 K262:K265 K257:K260 K249:K255 K244:K247 K239:K242 K224:K236 K219:K222 K215:K217 K203:K213 K192:K201 K189:K190 K186:K187 K182:K184 K178:K180 K173:K176 K165:K170 K161:K163 K156 K158 K153 K151 K147:K148 K144:K145 K140:K142 K134:K136 K130:K132 K124:K127 K121:K122 K118 K116 K114 K112 K108:K110 K104:K105 K93:K102 K89:K90 K86:K87 K83:K84 K79:K81 K76:K77 K65:K74 K61 K59 K57 K46:K55 K42:K43 K39:K40 K305 K22:K24 K301 K303 K26:K35 K37">
      <formula1>AND((INDEX($A$6:$A$308,MATCH(A7,$A$6:$A$308,0)))&lt;&gt;"")</formula1>
    </dataValidation>
    <dataValidation type="custom" allowBlank="1" showInputMessage="1" showErrorMessage="1" sqref="L7:L17 L308 L19 L298 L296 L294 L290:L291 L287:L288 L281:L284 L276:L279 L267:L274 L262:L265 L257:L260 L249:L255 L244:L247 L239:L242 L224:L236 L219:L222 L215:L217 L203:L213 L192:L201 L189:L190 L186:L187 L182:L184 L178:L180 L173:L176 L165:L170 L161:L163 L156 L158 L153 L151 L147:L148 L144:L145 L140:L142 L134:L136 L130:L132 L124:L127 L121:L122 L118 L116 L114 L112 L108:L110 L104:L105 L93:L102 L89:L90 L86:L87 L83:L84 L79:L81 L76:L77 L65:L74 L61 L59 L57 L46:L55 L42:L43 L39:L40 L305 L22:L24 L301 L303 L26:L35 L37">
      <formula1>AND((INDEX($A$6:$A$308,MATCH(A7,$A$6:$A$308,0)))&lt;&gt;"")</formula1>
    </dataValidation>
    <dataValidation type="custom" allowBlank="1" showInputMessage="1" showErrorMessage="1" sqref="M7:M17 M308 M19 M298 M296 M294 M290:M291 M287:M288 M281:M284 M276:M279 M267:M274 M262:M265 M257:M260 M249:M255 M244:M247 M239:M242 M224:M236 M219:M222 M215:M217 M203:M213 M192:M201 M189:M190 M186:M187 M182:M184 M178:M180 M173:M176 M165:M170 M161:M163 M156 M158 M153 M151 M147:M148 M144:M145 M140:M142 M134:M136 M130:M132 M124:M127 M121:M122 M118 M116 M114 M112 M108:M110 M104:M105 M93:M102 M89:M90 M86:M87 M83:M84 M79:M81 M76:M77 M65:M74 M61 M59 M57 M46:M55 M42:M43 M39:M40 M305 M22:M24 M301 M303 M26:M35 M37">
      <formula1>AND((INDEX($A$6:$A$308,MATCH(A7,$A$6:$A$308,0)))&lt;&gt;"")</formula1>
    </dataValidation>
    <dataValidation type="custom" allowBlank="1" showInputMessage="1" showErrorMessage="1" sqref="H301 H303 H305">
      <formula1>AND((INDEX($A$6:$A$308,MATCH(A301,$A$6:$A$308,0)))&lt;&gt;"",H301&lt;0)</formula1>
    </dataValidation>
    <dataValidation type="custom" allowBlank="1" showInputMessage="1" showErrorMessage="1" sqref="I301 I303 I305">
      <formula1>AND((INDEX($A$6:$A$308,MATCH(A301,$A$6:$A$308,0)))&lt;&gt;"",I301&lt;0)</formula1>
    </dataValidation>
    <dataValidation type="custom" allowBlank="1" showInputMessage="1" showErrorMessage="1" sqref="J301 J303 J305">
      <formula1>AND((INDEX($A$6:$A$308,MATCH(A301,$A$6:$A$308,0)))&lt;&gt;"",J301&lt;0)</formula1>
    </dataValidation>
    <dataValidation type="custom" allowBlank="1" showInputMessage="1" showErrorMessage="1" sqref="H138">
      <formula1>AND((INDEX($A$6:$A$308,MATCH(A140,$A$6:$A$308,0)))&lt;&gt;"",H138&gt;0)</formula1>
    </dataValidation>
    <dataValidation type="custom" allowBlank="1" showInputMessage="1" showErrorMessage="1" sqref="K138">
      <formula1>AND((INDEX($A$6:$A$308,MATCH(A138,$A$6:$A$308,0)))&lt;&gt;"")</formula1>
    </dataValidation>
    <dataValidation type="custom" allowBlank="1" showInputMessage="1" showErrorMessage="1" sqref="L138">
      <formula1>AND((INDEX($A$6:$A$308,MATCH(A138,$A$6:$A$308,0)))&lt;&gt;"")</formula1>
    </dataValidation>
    <dataValidation type="custom" allowBlank="1" showInputMessage="1" showErrorMessage="1" sqref="M138">
      <formula1>AND((INDEX($A$6:$A$308,MATCH(A138,$A$6:$A$308,0)))&lt;&gt;"")</formula1>
    </dataValidation>
    <dataValidation type="custom" allowBlank="1" showInputMessage="1" showErrorMessage="1" sqref="I138">
      <formula1>AND((INDEX($A$6:$A$308,MATCH(A140,$A$6:$A$308,0)))&lt;&gt;"",I138&gt;0)</formula1>
    </dataValidation>
    <dataValidation type="custom" allowBlank="1" showInputMessage="1" showErrorMessage="1" sqref="J138">
      <formula1>AND((INDEX($A$6:$A$308,MATCH(A140,$A$6:$A$308,0)))&lt;&gt;"",J138&gt;0)</formula1>
    </dataValidation>
  </dataValidations>
  <printOptions horizontalCentered="1"/>
  <pageMargins left="0.39370078740157483" right="0.39370078740157483" top="0.39370078740157483" bottom="0.39370078740157483" header="0" footer="0"/>
  <pageSetup paperSize="9" firstPageNumber="2" fitToHeight="0" orientation="landscape" useFirstPageNumber="1" r:id="rId1"/>
  <headerFooter>
    <oddFooter xml:space="preserve">&amp;L&amp;T &amp;D&amp;Cпоказатели 20200114&amp;R&amp;P из 13
</oddFooter>
  </headerFooter>
  <rowBreaks count="8" manualBreakCount="8">
    <brk id="43" max="12" man="1"/>
    <brk id="77" max="12" man="1"/>
    <brk id="116" max="12" man="1"/>
    <brk id="148" max="12" man="1"/>
    <brk id="187" max="12" man="1"/>
    <brk id="222" max="12" man="1"/>
    <brk id="260" max="12" man="1"/>
    <brk id="29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rgb="FF00B050"/>
  </sheetPr>
  <dimension ref="A1:FJ35"/>
  <sheetViews>
    <sheetView showZeros="0" view="pageBreakPreview" topLeftCell="A4" zoomScale="110" zoomScaleNormal="100" zoomScaleSheetLayoutView="100" workbookViewId="0">
      <selection activeCell="DF25" sqref="DF25:DR25"/>
    </sheetView>
  </sheetViews>
  <sheetFormatPr defaultColWidth="0.88671875" defaultRowHeight="13.2"/>
  <cols>
    <col min="1" max="60" width="0.88671875" style="104"/>
    <col min="61" max="61" width="0.88671875" style="104" customWidth="1"/>
    <col min="62" max="64" width="0.88671875" style="104"/>
    <col min="65" max="65" width="0.88671875" style="104" customWidth="1"/>
    <col min="66" max="75" width="0.88671875" style="104"/>
    <col min="76" max="77" width="0.88671875" style="104" customWidth="1"/>
    <col min="78" max="165" width="0.88671875" style="104"/>
    <col min="166" max="166" width="1.88671875" style="104" bestFit="1" customWidth="1"/>
    <col min="167" max="316" width="0.88671875" style="104"/>
    <col min="317" max="317" width="0.88671875" style="104" customWidth="1"/>
    <col min="318" max="320" width="0.88671875" style="104"/>
    <col min="321" max="321" width="0.88671875" style="104" customWidth="1"/>
    <col min="322" max="331" width="0.88671875" style="104"/>
    <col min="332" max="333" width="0.88671875" style="104" customWidth="1"/>
    <col min="334" max="572" width="0.88671875" style="104"/>
    <col min="573" max="573" width="0.88671875" style="104" customWidth="1"/>
    <col min="574" max="576" width="0.88671875" style="104"/>
    <col min="577" max="577" width="0.88671875" style="104" customWidth="1"/>
    <col min="578" max="587" width="0.88671875" style="104"/>
    <col min="588" max="589" width="0.88671875" style="104" customWidth="1"/>
    <col min="590" max="828" width="0.88671875" style="104"/>
    <col min="829" max="829" width="0.88671875" style="104" customWidth="1"/>
    <col min="830" max="832" width="0.88671875" style="104"/>
    <col min="833" max="833" width="0.88671875" style="104" customWidth="1"/>
    <col min="834" max="843" width="0.88671875" style="104"/>
    <col min="844" max="845" width="0.88671875" style="104" customWidth="1"/>
    <col min="846" max="1084" width="0.88671875" style="104"/>
    <col min="1085" max="1085" width="0.88671875" style="104" customWidth="1"/>
    <col min="1086" max="1088" width="0.88671875" style="104"/>
    <col min="1089" max="1089" width="0.88671875" style="104" customWidth="1"/>
    <col min="1090" max="1099" width="0.88671875" style="104"/>
    <col min="1100" max="1101" width="0.88671875" style="104" customWidth="1"/>
    <col min="1102" max="1340" width="0.88671875" style="104"/>
    <col min="1341" max="1341" width="0.88671875" style="104" customWidth="1"/>
    <col min="1342" max="1344" width="0.88671875" style="104"/>
    <col min="1345" max="1345" width="0.88671875" style="104" customWidth="1"/>
    <col min="1346" max="1355" width="0.88671875" style="104"/>
    <col min="1356" max="1357" width="0.88671875" style="104" customWidth="1"/>
    <col min="1358" max="1596" width="0.88671875" style="104"/>
    <col min="1597" max="1597" width="0.88671875" style="104" customWidth="1"/>
    <col min="1598" max="1600" width="0.88671875" style="104"/>
    <col min="1601" max="1601" width="0.88671875" style="104" customWidth="1"/>
    <col min="1602" max="1611" width="0.88671875" style="104"/>
    <col min="1612" max="1613" width="0.88671875" style="104" customWidth="1"/>
    <col min="1614" max="1852" width="0.88671875" style="104"/>
    <col min="1853" max="1853" width="0.88671875" style="104" customWidth="1"/>
    <col min="1854" max="1856" width="0.88671875" style="104"/>
    <col min="1857" max="1857" width="0.88671875" style="104" customWidth="1"/>
    <col min="1858" max="1867" width="0.88671875" style="104"/>
    <col min="1868" max="1869" width="0.88671875" style="104" customWidth="1"/>
    <col min="1870" max="2108" width="0.88671875" style="104"/>
    <col min="2109" max="2109" width="0.88671875" style="104" customWidth="1"/>
    <col min="2110" max="2112" width="0.88671875" style="104"/>
    <col min="2113" max="2113" width="0.88671875" style="104" customWidth="1"/>
    <col min="2114" max="2123" width="0.88671875" style="104"/>
    <col min="2124" max="2125" width="0.88671875" style="104" customWidth="1"/>
    <col min="2126" max="2364" width="0.88671875" style="104"/>
    <col min="2365" max="2365" width="0.88671875" style="104" customWidth="1"/>
    <col min="2366" max="2368" width="0.88671875" style="104"/>
    <col min="2369" max="2369" width="0.88671875" style="104" customWidth="1"/>
    <col min="2370" max="2379" width="0.88671875" style="104"/>
    <col min="2380" max="2381" width="0.88671875" style="104" customWidth="1"/>
    <col min="2382" max="2620" width="0.88671875" style="104"/>
    <col min="2621" max="2621" width="0.88671875" style="104" customWidth="1"/>
    <col min="2622" max="2624" width="0.88671875" style="104"/>
    <col min="2625" max="2625" width="0.88671875" style="104" customWidth="1"/>
    <col min="2626" max="2635" width="0.88671875" style="104"/>
    <col min="2636" max="2637" width="0.88671875" style="104" customWidth="1"/>
    <col min="2638" max="2876" width="0.88671875" style="104"/>
    <col min="2877" max="2877" width="0.88671875" style="104" customWidth="1"/>
    <col min="2878" max="2880" width="0.88671875" style="104"/>
    <col min="2881" max="2881" width="0.88671875" style="104" customWidth="1"/>
    <col min="2882" max="2891" width="0.88671875" style="104"/>
    <col min="2892" max="2893" width="0.88671875" style="104" customWidth="1"/>
    <col min="2894" max="3132" width="0.88671875" style="104"/>
    <col min="3133" max="3133" width="0.88671875" style="104" customWidth="1"/>
    <col min="3134" max="3136" width="0.88671875" style="104"/>
    <col min="3137" max="3137" width="0.88671875" style="104" customWidth="1"/>
    <col min="3138" max="3147" width="0.88671875" style="104"/>
    <col min="3148" max="3149" width="0.88671875" style="104" customWidth="1"/>
    <col min="3150" max="3388" width="0.88671875" style="104"/>
    <col min="3389" max="3389" width="0.88671875" style="104" customWidth="1"/>
    <col min="3390" max="3392" width="0.88671875" style="104"/>
    <col min="3393" max="3393" width="0.88671875" style="104" customWidth="1"/>
    <col min="3394" max="3403" width="0.88671875" style="104"/>
    <col min="3404" max="3405" width="0.88671875" style="104" customWidth="1"/>
    <col min="3406" max="3644" width="0.88671875" style="104"/>
    <col min="3645" max="3645" width="0.88671875" style="104" customWidth="1"/>
    <col min="3646" max="3648" width="0.88671875" style="104"/>
    <col min="3649" max="3649" width="0.88671875" style="104" customWidth="1"/>
    <col min="3650" max="3659" width="0.88671875" style="104"/>
    <col min="3660" max="3661" width="0.88671875" style="104" customWidth="1"/>
    <col min="3662" max="3900" width="0.88671875" style="104"/>
    <col min="3901" max="3901" width="0.88671875" style="104" customWidth="1"/>
    <col min="3902" max="3904" width="0.88671875" style="104"/>
    <col min="3905" max="3905" width="0.88671875" style="104" customWidth="1"/>
    <col min="3906" max="3915" width="0.88671875" style="104"/>
    <col min="3916" max="3917" width="0.88671875" style="104" customWidth="1"/>
    <col min="3918" max="4156" width="0.88671875" style="104"/>
    <col min="4157" max="4157" width="0.88671875" style="104" customWidth="1"/>
    <col min="4158" max="4160" width="0.88671875" style="104"/>
    <col min="4161" max="4161" width="0.88671875" style="104" customWidth="1"/>
    <col min="4162" max="4171" width="0.88671875" style="104"/>
    <col min="4172" max="4173" width="0.88671875" style="104" customWidth="1"/>
    <col min="4174" max="4412" width="0.88671875" style="104"/>
    <col min="4413" max="4413" width="0.88671875" style="104" customWidth="1"/>
    <col min="4414" max="4416" width="0.88671875" style="104"/>
    <col min="4417" max="4417" width="0.88671875" style="104" customWidth="1"/>
    <col min="4418" max="4427" width="0.88671875" style="104"/>
    <col min="4428" max="4429" width="0.88671875" style="104" customWidth="1"/>
    <col min="4430" max="4668" width="0.88671875" style="104"/>
    <col min="4669" max="4669" width="0.88671875" style="104" customWidth="1"/>
    <col min="4670" max="4672" width="0.88671875" style="104"/>
    <col min="4673" max="4673" width="0.88671875" style="104" customWidth="1"/>
    <col min="4674" max="4683" width="0.88671875" style="104"/>
    <col min="4684" max="4685" width="0.88671875" style="104" customWidth="1"/>
    <col min="4686" max="4924" width="0.88671875" style="104"/>
    <col min="4925" max="4925" width="0.88671875" style="104" customWidth="1"/>
    <col min="4926" max="4928" width="0.88671875" style="104"/>
    <col min="4929" max="4929" width="0.88671875" style="104" customWidth="1"/>
    <col min="4930" max="4939" width="0.88671875" style="104"/>
    <col min="4940" max="4941" width="0.88671875" style="104" customWidth="1"/>
    <col min="4942" max="5180" width="0.88671875" style="104"/>
    <col min="5181" max="5181" width="0.88671875" style="104" customWidth="1"/>
    <col min="5182" max="5184" width="0.88671875" style="104"/>
    <col min="5185" max="5185" width="0.88671875" style="104" customWidth="1"/>
    <col min="5186" max="5195" width="0.88671875" style="104"/>
    <col min="5196" max="5197" width="0.88671875" style="104" customWidth="1"/>
    <col min="5198" max="5436" width="0.88671875" style="104"/>
    <col min="5437" max="5437" width="0.88671875" style="104" customWidth="1"/>
    <col min="5438" max="5440" width="0.88671875" style="104"/>
    <col min="5441" max="5441" width="0.88671875" style="104" customWidth="1"/>
    <col min="5442" max="5451" width="0.88671875" style="104"/>
    <col min="5452" max="5453" width="0.88671875" style="104" customWidth="1"/>
    <col min="5454" max="5692" width="0.88671875" style="104"/>
    <col min="5693" max="5693" width="0.88671875" style="104" customWidth="1"/>
    <col min="5694" max="5696" width="0.88671875" style="104"/>
    <col min="5697" max="5697" width="0.88671875" style="104" customWidth="1"/>
    <col min="5698" max="5707" width="0.88671875" style="104"/>
    <col min="5708" max="5709" width="0.88671875" style="104" customWidth="1"/>
    <col min="5710" max="5948" width="0.88671875" style="104"/>
    <col min="5949" max="5949" width="0.88671875" style="104" customWidth="1"/>
    <col min="5950" max="5952" width="0.88671875" style="104"/>
    <col min="5953" max="5953" width="0.88671875" style="104" customWidth="1"/>
    <col min="5954" max="5963" width="0.88671875" style="104"/>
    <col min="5964" max="5965" width="0.88671875" style="104" customWidth="1"/>
    <col min="5966" max="6204" width="0.88671875" style="104"/>
    <col min="6205" max="6205" width="0.88671875" style="104" customWidth="1"/>
    <col min="6206" max="6208" width="0.88671875" style="104"/>
    <col min="6209" max="6209" width="0.88671875" style="104" customWidth="1"/>
    <col min="6210" max="6219" width="0.88671875" style="104"/>
    <col min="6220" max="6221" width="0.88671875" style="104" customWidth="1"/>
    <col min="6222" max="6460" width="0.88671875" style="104"/>
    <col min="6461" max="6461" width="0.88671875" style="104" customWidth="1"/>
    <col min="6462" max="6464" width="0.88671875" style="104"/>
    <col min="6465" max="6465" width="0.88671875" style="104" customWidth="1"/>
    <col min="6466" max="6475" width="0.88671875" style="104"/>
    <col min="6476" max="6477" width="0.88671875" style="104" customWidth="1"/>
    <col min="6478" max="6716" width="0.88671875" style="104"/>
    <col min="6717" max="6717" width="0.88671875" style="104" customWidth="1"/>
    <col min="6718" max="6720" width="0.88671875" style="104"/>
    <col min="6721" max="6721" width="0.88671875" style="104" customWidth="1"/>
    <col min="6722" max="6731" width="0.88671875" style="104"/>
    <col min="6732" max="6733" width="0.88671875" style="104" customWidth="1"/>
    <col min="6734" max="6972" width="0.88671875" style="104"/>
    <col min="6973" max="6973" width="0.88671875" style="104" customWidth="1"/>
    <col min="6974" max="6976" width="0.88671875" style="104"/>
    <col min="6977" max="6977" width="0.88671875" style="104" customWidth="1"/>
    <col min="6978" max="6987" width="0.88671875" style="104"/>
    <col min="6988" max="6989" width="0.88671875" style="104" customWidth="1"/>
    <col min="6990" max="7228" width="0.88671875" style="104"/>
    <col min="7229" max="7229" width="0.88671875" style="104" customWidth="1"/>
    <col min="7230" max="7232" width="0.88671875" style="104"/>
    <col min="7233" max="7233" width="0.88671875" style="104" customWidth="1"/>
    <col min="7234" max="7243" width="0.88671875" style="104"/>
    <col min="7244" max="7245" width="0.88671875" style="104" customWidth="1"/>
    <col min="7246" max="7484" width="0.88671875" style="104"/>
    <col min="7485" max="7485" width="0.88671875" style="104" customWidth="1"/>
    <col min="7486" max="7488" width="0.88671875" style="104"/>
    <col min="7489" max="7489" width="0.88671875" style="104" customWidth="1"/>
    <col min="7490" max="7499" width="0.88671875" style="104"/>
    <col min="7500" max="7501" width="0.88671875" style="104" customWidth="1"/>
    <col min="7502" max="7740" width="0.88671875" style="104"/>
    <col min="7741" max="7741" width="0.88671875" style="104" customWidth="1"/>
    <col min="7742" max="7744" width="0.88671875" style="104"/>
    <col min="7745" max="7745" width="0.88671875" style="104" customWidth="1"/>
    <col min="7746" max="7755" width="0.88671875" style="104"/>
    <col min="7756" max="7757" width="0.88671875" style="104" customWidth="1"/>
    <col min="7758" max="7996" width="0.88671875" style="104"/>
    <col min="7997" max="7997" width="0.88671875" style="104" customWidth="1"/>
    <col min="7998" max="8000" width="0.88671875" style="104"/>
    <col min="8001" max="8001" width="0.88671875" style="104" customWidth="1"/>
    <col min="8002" max="8011" width="0.88671875" style="104"/>
    <col min="8012" max="8013" width="0.88671875" style="104" customWidth="1"/>
    <col min="8014" max="8252" width="0.88671875" style="104"/>
    <col min="8253" max="8253" width="0.88671875" style="104" customWidth="1"/>
    <col min="8254" max="8256" width="0.88671875" style="104"/>
    <col min="8257" max="8257" width="0.88671875" style="104" customWidth="1"/>
    <col min="8258" max="8267" width="0.88671875" style="104"/>
    <col min="8268" max="8269" width="0.88671875" style="104" customWidth="1"/>
    <col min="8270" max="8508" width="0.88671875" style="104"/>
    <col min="8509" max="8509" width="0.88671875" style="104" customWidth="1"/>
    <col min="8510" max="8512" width="0.88671875" style="104"/>
    <col min="8513" max="8513" width="0.88671875" style="104" customWidth="1"/>
    <col min="8514" max="8523" width="0.88671875" style="104"/>
    <col min="8524" max="8525" width="0.88671875" style="104" customWidth="1"/>
    <col min="8526" max="8764" width="0.88671875" style="104"/>
    <col min="8765" max="8765" width="0.88671875" style="104" customWidth="1"/>
    <col min="8766" max="8768" width="0.88671875" style="104"/>
    <col min="8769" max="8769" width="0.88671875" style="104" customWidth="1"/>
    <col min="8770" max="8779" width="0.88671875" style="104"/>
    <col min="8780" max="8781" width="0.88671875" style="104" customWidth="1"/>
    <col min="8782" max="9020" width="0.88671875" style="104"/>
    <col min="9021" max="9021" width="0.88671875" style="104" customWidth="1"/>
    <col min="9022" max="9024" width="0.88671875" style="104"/>
    <col min="9025" max="9025" width="0.88671875" style="104" customWidth="1"/>
    <col min="9026" max="9035" width="0.88671875" style="104"/>
    <col min="9036" max="9037" width="0.88671875" style="104" customWidth="1"/>
    <col min="9038" max="9276" width="0.88671875" style="104"/>
    <col min="9277" max="9277" width="0.88671875" style="104" customWidth="1"/>
    <col min="9278" max="9280" width="0.88671875" style="104"/>
    <col min="9281" max="9281" width="0.88671875" style="104" customWidth="1"/>
    <col min="9282" max="9291" width="0.88671875" style="104"/>
    <col min="9292" max="9293" width="0.88671875" style="104" customWidth="1"/>
    <col min="9294" max="9532" width="0.88671875" style="104"/>
    <col min="9533" max="9533" width="0.88671875" style="104" customWidth="1"/>
    <col min="9534" max="9536" width="0.88671875" style="104"/>
    <col min="9537" max="9537" width="0.88671875" style="104" customWidth="1"/>
    <col min="9538" max="9547" width="0.88671875" style="104"/>
    <col min="9548" max="9549" width="0.88671875" style="104" customWidth="1"/>
    <col min="9550" max="9788" width="0.88671875" style="104"/>
    <col min="9789" max="9789" width="0.88671875" style="104" customWidth="1"/>
    <col min="9790" max="9792" width="0.88671875" style="104"/>
    <col min="9793" max="9793" width="0.88671875" style="104" customWidth="1"/>
    <col min="9794" max="9803" width="0.88671875" style="104"/>
    <col min="9804" max="9805" width="0.88671875" style="104" customWidth="1"/>
    <col min="9806" max="10044" width="0.88671875" style="104"/>
    <col min="10045" max="10045" width="0.88671875" style="104" customWidth="1"/>
    <col min="10046" max="10048" width="0.88671875" style="104"/>
    <col min="10049" max="10049" width="0.88671875" style="104" customWidth="1"/>
    <col min="10050" max="10059" width="0.88671875" style="104"/>
    <col min="10060" max="10061" width="0.88671875" style="104" customWidth="1"/>
    <col min="10062" max="10300" width="0.88671875" style="104"/>
    <col min="10301" max="10301" width="0.88671875" style="104" customWidth="1"/>
    <col min="10302" max="10304" width="0.88671875" style="104"/>
    <col min="10305" max="10305" width="0.88671875" style="104" customWidth="1"/>
    <col min="10306" max="10315" width="0.88671875" style="104"/>
    <col min="10316" max="10317" width="0.88671875" style="104" customWidth="1"/>
    <col min="10318" max="10556" width="0.88671875" style="104"/>
    <col min="10557" max="10557" width="0.88671875" style="104" customWidth="1"/>
    <col min="10558" max="10560" width="0.88671875" style="104"/>
    <col min="10561" max="10561" width="0.88671875" style="104" customWidth="1"/>
    <col min="10562" max="10571" width="0.88671875" style="104"/>
    <col min="10572" max="10573" width="0.88671875" style="104" customWidth="1"/>
    <col min="10574" max="10812" width="0.88671875" style="104"/>
    <col min="10813" max="10813" width="0.88671875" style="104" customWidth="1"/>
    <col min="10814" max="10816" width="0.88671875" style="104"/>
    <col min="10817" max="10817" width="0.88671875" style="104" customWidth="1"/>
    <col min="10818" max="10827" width="0.88671875" style="104"/>
    <col min="10828" max="10829" width="0.88671875" style="104" customWidth="1"/>
    <col min="10830" max="11068" width="0.88671875" style="104"/>
    <col min="11069" max="11069" width="0.88671875" style="104" customWidth="1"/>
    <col min="11070" max="11072" width="0.88671875" style="104"/>
    <col min="11073" max="11073" width="0.88671875" style="104" customWidth="1"/>
    <col min="11074" max="11083" width="0.88671875" style="104"/>
    <col min="11084" max="11085" width="0.88671875" style="104" customWidth="1"/>
    <col min="11086" max="11324" width="0.88671875" style="104"/>
    <col min="11325" max="11325" width="0.88671875" style="104" customWidth="1"/>
    <col min="11326" max="11328" width="0.88671875" style="104"/>
    <col min="11329" max="11329" width="0.88671875" style="104" customWidth="1"/>
    <col min="11330" max="11339" width="0.88671875" style="104"/>
    <col min="11340" max="11341" width="0.88671875" style="104" customWidth="1"/>
    <col min="11342" max="11580" width="0.88671875" style="104"/>
    <col min="11581" max="11581" width="0.88671875" style="104" customWidth="1"/>
    <col min="11582" max="11584" width="0.88671875" style="104"/>
    <col min="11585" max="11585" width="0.88671875" style="104" customWidth="1"/>
    <col min="11586" max="11595" width="0.88671875" style="104"/>
    <col min="11596" max="11597" width="0.88671875" style="104" customWidth="1"/>
    <col min="11598" max="11836" width="0.88671875" style="104"/>
    <col min="11837" max="11837" width="0.88671875" style="104" customWidth="1"/>
    <col min="11838" max="11840" width="0.88671875" style="104"/>
    <col min="11841" max="11841" width="0.88671875" style="104" customWidth="1"/>
    <col min="11842" max="11851" width="0.88671875" style="104"/>
    <col min="11852" max="11853" width="0.88671875" style="104" customWidth="1"/>
    <col min="11854" max="12092" width="0.88671875" style="104"/>
    <col min="12093" max="12093" width="0.88671875" style="104" customWidth="1"/>
    <col min="12094" max="12096" width="0.88671875" style="104"/>
    <col min="12097" max="12097" width="0.88671875" style="104" customWidth="1"/>
    <col min="12098" max="12107" width="0.88671875" style="104"/>
    <col min="12108" max="12109" width="0.88671875" style="104" customWidth="1"/>
    <col min="12110" max="12348" width="0.88671875" style="104"/>
    <col min="12349" max="12349" width="0.88671875" style="104" customWidth="1"/>
    <col min="12350" max="12352" width="0.88671875" style="104"/>
    <col min="12353" max="12353" width="0.88671875" style="104" customWidth="1"/>
    <col min="12354" max="12363" width="0.88671875" style="104"/>
    <col min="12364" max="12365" width="0.88671875" style="104" customWidth="1"/>
    <col min="12366" max="12604" width="0.88671875" style="104"/>
    <col min="12605" max="12605" width="0.88671875" style="104" customWidth="1"/>
    <col min="12606" max="12608" width="0.88671875" style="104"/>
    <col min="12609" max="12609" width="0.88671875" style="104" customWidth="1"/>
    <col min="12610" max="12619" width="0.88671875" style="104"/>
    <col min="12620" max="12621" width="0.88671875" style="104" customWidth="1"/>
    <col min="12622" max="12860" width="0.88671875" style="104"/>
    <col min="12861" max="12861" width="0.88671875" style="104" customWidth="1"/>
    <col min="12862" max="12864" width="0.88671875" style="104"/>
    <col min="12865" max="12865" width="0.88671875" style="104" customWidth="1"/>
    <col min="12866" max="12875" width="0.88671875" style="104"/>
    <col min="12876" max="12877" width="0.88671875" style="104" customWidth="1"/>
    <col min="12878" max="13116" width="0.88671875" style="104"/>
    <col min="13117" max="13117" width="0.88671875" style="104" customWidth="1"/>
    <col min="13118" max="13120" width="0.88671875" style="104"/>
    <col min="13121" max="13121" width="0.88671875" style="104" customWidth="1"/>
    <col min="13122" max="13131" width="0.88671875" style="104"/>
    <col min="13132" max="13133" width="0.88671875" style="104" customWidth="1"/>
    <col min="13134" max="13372" width="0.88671875" style="104"/>
    <col min="13373" max="13373" width="0.88671875" style="104" customWidth="1"/>
    <col min="13374" max="13376" width="0.88671875" style="104"/>
    <col min="13377" max="13377" width="0.88671875" style="104" customWidth="1"/>
    <col min="13378" max="13387" width="0.88671875" style="104"/>
    <col min="13388" max="13389" width="0.88671875" style="104" customWidth="1"/>
    <col min="13390" max="13628" width="0.88671875" style="104"/>
    <col min="13629" max="13629" width="0.88671875" style="104" customWidth="1"/>
    <col min="13630" max="13632" width="0.88671875" style="104"/>
    <col min="13633" max="13633" width="0.88671875" style="104" customWidth="1"/>
    <col min="13634" max="13643" width="0.88671875" style="104"/>
    <col min="13644" max="13645" width="0.88671875" style="104" customWidth="1"/>
    <col min="13646" max="13884" width="0.88671875" style="104"/>
    <col min="13885" max="13885" width="0.88671875" style="104" customWidth="1"/>
    <col min="13886" max="13888" width="0.88671875" style="104"/>
    <col min="13889" max="13889" width="0.88671875" style="104" customWidth="1"/>
    <col min="13890" max="13899" width="0.88671875" style="104"/>
    <col min="13900" max="13901" width="0.88671875" style="104" customWidth="1"/>
    <col min="13902" max="14140" width="0.88671875" style="104"/>
    <col min="14141" max="14141" width="0.88671875" style="104" customWidth="1"/>
    <col min="14142" max="14144" width="0.88671875" style="104"/>
    <col min="14145" max="14145" width="0.88671875" style="104" customWidth="1"/>
    <col min="14146" max="14155" width="0.88671875" style="104"/>
    <col min="14156" max="14157" width="0.88671875" style="104" customWidth="1"/>
    <col min="14158" max="14396" width="0.88671875" style="104"/>
    <col min="14397" max="14397" width="0.88671875" style="104" customWidth="1"/>
    <col min="14398" max="14400" width="0.88671875" style="104"/>
    <col min="14401" max="14401" width="0.88671875" style="104" customWidth="1"/>
    <col min="14402" max="14411" width="0.88671875" style="104"/>
    <col min="14412" max="14413" width="0.88671875" style="104" customWidth="1"/>
    <col min="14414" max="14652" width="0.88671875" style="104"/>
    <col min="14653" max="14653" width="0.88671875" style="104" customWidth="1"/>
    <col min="14654" max="14656" width="0.88671875" style="104"/>
    <col min="14657" max="14657" width="0.88671875" style="104" customWidth="1"/>
    <col min="14658" max="14667" width="0.88671875" style="104"/>
    <col min="14668" max="14669" width="0.88671875" style="104" customWidth="1"/>
    <col min="14670" max="14908" width="0.88671875" style="104"/>
    <col min="14909" max="14909" width="0.88671875" style="104" customWidth="1"/>
    <col min="14910" max="14912" width="0.88671875" style="104"/>
    <col min="14913" max="14913" width="0.88671875" style="104" customWidth="1"/>
    <col min="14914" max="14923" width="0.88671875" style="104"/>
    <col min="14924" max="14925" width="0.88671875" style="104" customWidth="1"/>
    <col min="14926" max="15164" width="0.88671875" style="104"/>
    <col min="15165" max="15165" width="0.88671875" style="104" customWidth="1"/>
    <col min="15166" max="15168" width="0.88671875" style="104"/>
    <col min="15169" max="15169" width="0.88671875" style="104" customWidth="1"/>
    <col min="15170" max="15179" width="0.88671875" style="104"/>
    <col min="15180" max="15181" width="0.88671875" style="104" customWidth="1"/>
    <col min="15182" max="15420" width="0.88671875" style="104"/>
    <col min="15421" max="15421" width="0.88671875" style="104" customWidth="1"/>
    <col min="15422" max="15424" width="0.88671875" style="104"/>
    <col min="15425" max="15425" width="0.88671875" style="104" customWidth="1"/>
    <col min="15426" max="15435" width="0.88671875" style="104"/>
    <col min="15436" max="15437" width="0.88671875" style="104" customWidth="1"/>
    <col min="15438" max="15676" width="0.88671875" style="104"/>
    <col min="15677" max="15677" width="0.88671875" style="104" customWidth="1"/>
    <col min="15678" max="15680" width="0.88671875" style="104"/>
    <col min="15681" max="15681" width="0.88671875" style="104" customWidth="1"/>
    <col min="15682" max="15691" width="0.88671875" style="104"/>
    <col min="15692" max="15693" width="0.88671875" style="104" customWidth="1"/>
    <col min="15694" max="15932" width="0.88671875" style="104"/>
    <col min="15933" max="15933" width="0.88671875" style="104" customWidth="1"/>
    <col min="15934" max="15936" width="0.88671875" style="104"/>
    <col min="15937" max="15937" width="0.88671875" style="104" customWidth="1"/>
    <col min="15938" max="15947" width="0.88671875" style="104"/>
    <col min="15948" max="15949" width="0.88671875" style="104" customWidth="1"/>
    <col min="15950" max="16188" width="0.88671875" style="104"/>
    <col min="16189" max="16189" width="0.88671875" style="104" customWidth="1"/>
    <col min="16190" max="16192" width="0.88671875" style="104"/>
    <col min="16193" max="16193" width="0.88671875" style="104" customWidth="1"/>
    <col min="16194" max="16203" width="0.88671875" style="104"/>
    <col min="16204" max="16205" width="0.88671875" style="104" customWidth="1"/>
    <col min="16206" max="16384" width="0.88671875" style="104"/>
  </cols>
  <sheetData>
    <row r="1" spans="1:166" s="103" customFormat="1">
      <c r="B1" s="254" t="s">
        <v>494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</row>
    <row r="3" spans="1:166" ht="11.25" customHeight="1">
      <c r="A3" s="251" t="s">
        <v>425</v>
      </c>
      <c r="B3" s="251"/>
      <c r="C3" s="251"/>
      <c r="D3" s="251"/>
      <c r="E3" s="251"/>
      <c r="F3" s="251"/>
      <c r="G3" s="251"/>
      <c r="H3" s="255"/>
      <c r="I3" s="259" t="s">
        <v>0</v>
      </c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60"/>
      <c r="CN3" s="250" t="s">
        <v>426</v>
      </c>
      <c r="CO3" s="251"/>
      <c r="CP3" s="251"/>
      <c r="CQ3" s="251"/>
      <c r="CR3" s="251"/>
      <c r="CS3" s="251"/>
      <c r="CT3" s="251"/>
      <c r="CU3" s="255"/>
      <c r="CV3" s="250" t="s">
        <v>427</v>
      </c>
      <c r="CW3" s="251"/>
      <c r="CX3" s="251"/>
      <c r="CY3" s="251"/>
      <c r="CZ3" s="251"/>
      <c r="DA3" s="251"/>
      <c r="DB3" s="251"/>
      <c r="DC3" s="251"/>
      <c r="DD3" s="251"/>
      <c r="DE3" s="255"/>
      <c r="DF3" s="266" t="s">
        <v>417</v>
      </c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</row>
    <row r="4" spans="1:166" ht="11.25" customHeight="1">
      <c r="A4" s="256"/>
      <c r="B4" s="256"/>
      <c r="C4" s="256"/>
      <c r="D4" s="256"/>
      <c r="E4" s="256"/>
      <c r="F4" s="256"/>
      <c r="G4" s="256"/>
      <c r="H4" s="257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2"/>
      <c r="CN4" s="265"/>
      <c r="CO4" s="256"/>
      <c r="CP4" s="256"/>
      <c r="CQ4" s="256"/>
      <c r="CR4" s="256"/>
      <c r="CS4" s="256"/>
      <c r="CT4" s="256"/>
      <c r="CU4" s="257"/>
      <c r="CV4" s="265"/>
      <c r="CW4" s="256"/>
      <c r="CX4" s="256"/>
      <c r="CY4" s="256"/>
      <c r="CZ4" s="256"/>
      <c r="DA4" s="256"/>
      <c r="DB4" s="256"/>
      <c r="DC4" s="256"/>
      <c r="DD4" s="256"/>
      <c r="DE4" s="257"/>
      <c r="DF4" s="250" t="str">
        <f>CONCATENATE("на ",ТИТУЛ!$CK$7,ТИТУЛ!$CN$7," г. текущий финансовый год")</f>
        <v>на 2020 г. текущий финансовый год</v>
      </c>
      <c r="DG4" s="251"/>
      <c r="DH4" s="251"/>
      <c r="DI4" s="251"/>
      <c r="DJ4" s="251"/>
      <c r="DK4" s="251"/>
      <c r="DL4" s="268"/>
      <c r="DM4" s="268"/>
      <c r="DN4" s="268"/>
      <c r="DO4" s="268"/>
      <c r="DP4" s="268"/>
      <c r="DQ4" s="268"/>
      <c r="DR4" s="269"/>
      <c r="DS4" s="250" t="str">
        <f>CONCATENATE("на ",ТИТУЛ!$CK$7,ТИТУЛ!$CN$7+1," г. первый год планового периода")</f>
        <v>на 2021 г. первый год планового периода</v>
      </c>
      <c r="DT4" s="251"/>
      <c r="DU4" s="251"/>
      <c r="DV4" s="251"/>
      <c r="DW4" s="251"/>
      <c r="DX4" s="251"/>
      <c r="DY4" s="268"/>
      <c r="DZ4" s="268"/>
      <c r="EA4" s="268"/>
      <c r="EB4" s="268"/>
      <c r="EC4" s="268"/>
      <c r="ED4" s="268"/>
      <c r="EE4" s="269"/>
      <c r="EF4" s="250" t="str">
        <f>CONCATENATE("на ",ТИТУЛ!$CK$7,ТИТУЛ!$CN$7+2," г.   второй год планового периода")</f>
        <v>на 2022 г.   второй год планового периода</v>
      </c>
      <c r="EG4" s="251"/>
      <c r="EH4" s="251"/>
      <c r="EI4" s="251"/>
      <c r="EJ4" s="251"/>
      <c r="EK4" s="251"/>
      <c r="EL4" s="268"/>
      <c r="EM4" s="268"/>
      <c r="EN4" s="268"/>
      <c r="EO4" s="268"/>
      <c r="EP4" s="268"/>
      <c r="EQ4" s="268"/>
      <c r="ER4" s="269"/>
      <c r="ES4" s="250" t="s">
        <v>418</v>
      </c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</row>
    <row r="5" spans="1:166" ht="39" customHeight="1">
      <c r="A5" s="253"/>
      <c r="B5" s="253"/>
      <c r="C5" s="253"/>
      <c r="D5" s="253"/>
      <c r="E5" s="253"/>
      <c r="F5" s="253"/>
      <c r="G5" s="253"/>
      <c r="H5" s="258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4"/>
      <c r="CN5" s="252"/>
      <c r="CO5" s="253"/>
      <c r="CP5" s="253"/>
      <c r="CQ5" s="253"/>
      <c r="CR5" s="253"/>
      <c r="CS5" s="253"/>
      <c r="CT5" s="253"/>
      <c r="CU5" s="258"/>
      <c r="CV5" s="252"/>
      <c r="CW5" s="253"/>
      <c r="CX5" s="253"/>
      <c r="CY5" s="253"/>
      <c r="CZ5" s="253"/>
      <c r="DA5" s="253"/>
      <c r="DB5" s="253"/>
      <c r="DC5" s="253"/>
      <c r="DD5" s="253"/>
      <c r="DE5" s="258"/>
      <c r="DF5" s="270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2"/>
      <c r="DS5" s="270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2"/>
      <c r="EF5" s="270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2"/>
      <c r="ES5" s="252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</row>
    <row r="6" spans="1:166">
      <c r="A6" s="273" t="s">
        <v>419</v>
      </c>
      <c r="B6" s="273"/>
      <c r="C6" s="273"/>
      <c r="D6" s="273"/>
      <c r="E6" s="273"/>
      <c r="F6" s="273"/>
      <c r="G6" s="273"/>
      <c r="H6" s="274"/>
      <c r="I6" s="275" t="s">
        <v>319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 t="s">
        <v>320</v>
      </c>
      <c r="CO6" s="275"/>
      <c r="CP6" s="275"/>
      <c r="CQ6" s="275"/>
      <c r="CR6" s="275"/>
      <c r="CS6" s="275"/>
      <c r="CT6" s="275"/>
      <c r="CU6" s="275"/>
      <c r="CV6" s="275" t="s">
        <v>420</v>
      </c>
      <c r="CW6" s="275"/>
      <c r="CX6" s="275"/>
      <c r="CY6" s="275"/>
      <c r="CZ6" s="275"/>
      <c r="DA6" s="275"/>
      <c r="DB6" s="275"/>
      <c r="DC6" s="275"/>
      <c r="DD6" s="275"/>
      <c r="DE6" s="275"/>
      <c r="DF6" s="275" t="s">
        <v>421</v>
      </c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 t="s">
        <v>422</v>
      </c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  <c r="EE6" s="275"/>
      <c r="EF6" s="275" t="s">
        <v>423</v>
      </c>
      <c r="EG6" s="275"/>
      <c r="EH6" s="275"/>
      <c r="EI6" s="275"/>
      <c r="EJ6" s="275"/>
      <c r="EK6" s="275"/>
      <c r="EL6" s="275"/>
      <c r="EM6" s="275"/>
      <c r="EN6" s="275"/>
      <c r="EO6" s="275"/>
      <c r="EP6" s="275"/>
      <c r="EQ6" s="275"/>
      <c r="ER6" s="275"/>
      <c r="ES6" s="275" t="s">
        <v>424</v>
      </c>
      <c r="ET6" s="275"/>
      <c r="EU6" s="275"/>
      <c r="EV6" s="275"/>
      <c r="EW6" s="275"/>
      <c r="EX6" s="275"/>
      <c r="EY6" s="275"/>
      <c r="EZ6" s="275"/>
      <c r="FA6" s="275"/>
      <c r="FB6" s="275"/>
      <c r="FC6" s="275"/>
      <c r="FD6" s="275"/>
      <c r="FE6" s="275"/>
    </row>
    <row r="7" spans="1:166" ht="12.75" customHeight="1">
      <c r="A7" s="276">
        <v>1</v>
      </c>
      <c r="B7" s="276"/>
      <c r="C7" s="276"/>
      <c r="D7" s="276"/>
      <c r="E7" s="276"/>
      <c r="F7" s="276"/>
      <c r="G7" s="276"/>
      <c r="H7" s="277"/>
      <c r="I7" s="278" t="s">
        <v>495</v>
      </c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9" t="s">
        <v>428</v>
      </c>
      <c r="CO7" s="279"/>
      <c r="CP7" s="279"/>
      <c r="CQ7" s="279"/>
      <c r="CR7" s="279"/>
      <c r="CS7" s="279"/>
      <c r="CT7" s="279"/>
      <c r="CU7" s="279"/>
      <c r="CV7" s="280" t="s">
        <v>1</v>
      </c>
      <c r="CW7" s="280"/>
      <c r="CX7" s="280"/>
      <c r="CY7" s="280"/>
      <c r="CZ7" s="280"/>
      <c r="DA7" s="280"/>
      <c r="DB7" s="280"/>
      <c r="DC7" s="280"/>
      <c r="DD7" s="280"/>
      <c r="DE7" s="280"/>
      <c r="DF7" s="281">
        <f>DF8+DF9+DF10+DF11</f>
        <v>26424119.079999998</v>
      </c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>
        <f t="shared" ref="DS7" si="0">DS8+DS9+DS10+DS11</f>
        <v>27176340</v>
      </c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>
        <f t="shared" ref="EF7" si="1">EF8+EF9+EF10+EF11</f>
        <v>28089570</v>
      </c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>
        <f t="shared" ref="ES7" si="2">ES8+ES9+ES10+ES11</f>
        <v>0</v>
      </c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</row>
    <row r="8" spans="1:166">
      <c r="A8" s="283" t="s">
        <v>316</v>
      </c>
      <c r="B8" s="283"/>
      <c r="C8" s="283"/>
      <c r="D8" s="283"/>
      <c r="E8" s="283"/>
      <c r="F8" s="283"/>
      <c r="G8" s="283"/>
      <c r="H8" s="284"/>
      <c r="I8" s="285" t="s">
        <v>496</v>
      </c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0" t="s">
        <v>429</v>
      </c>
      <c r="CO8" s="280"/>
      <c r="CP8" s="280"/>
      <c r="CQ8" s="280"/>
      <c r="CR8" s="280"/>
      <c r="CS8" s="280"/>
      <c r="CT8" s="280"/>
      <c r="CU8" s="280"/>
      <c r="CV8" s="280" t="s">
        <v>1</v>
      </c>
      <c r="CW8" s="280"/>
      <c r="CX8" s="280"/>
      <c r="CY8" s="280"/>
      <c r="CZ8" s="280"/>
      <c r="DA8" s="280"/>
      <c r="DB8" s="280"/>
      <c r="DC8" s="280"/>
      <c r="DD8" s="280"/>
      <c r="DE8" s="280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</row>
    <row r="9" spans="1:166">
      <c r="A9" s="283" t="s">
        <v>317</v>
      </c>
      <c r="B9" s="283"/>
      <c r="C9" s="283"/>
      <c r="D9" s="283"/>
      <c r="E9" s="283"/>
      <c r="F9" s="283"/>
      <c r="G9" s="283"/>
      <c r="H9" s="284"/>
      <c r="I9" s="285" t="s">
        <v>508</v>
      </c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0" t="s">
        <v>430</v>
      </c>
      <c r="CO9" s="280"/>
      <c r="CP9" s="280"/>
      <c r="CQ9" s="280"/>
      <c r="CR9" s="280"/>
      <c r="CS9" s="280"/>
      <c r="CT9" s="280"/>
      <c r="CU9" s="280"/>
      <c r="CV9" s="280" t="s">
        <v>1</v>
      </c>
      <c r="CW9" s="280"/>
      <c r="CX9" s="280"/>
      <c r="CY9" s="280"/>
      <c r="CZ9" s="280"/>
      <c r="DA9" s="280"/>
      <c r="DB9" s="280"/>
      <c r="DC9" s="280"/>
      <c r="DD9" s="280"/>
      <c r="DE9" s="280"/>
      <c r="DF9" s="282"/>
      <c r="DG9" s="282"/>
      <c r="DH9" s="282"/>
      <c r="DI9" s="282"/>
      <c r="DJ9" s="282"/>
      <c r="DK9" s="282"/>
      <c r="DL9" s="282"/>
      <c r="DM9" s="282"/>
      <c r="DN9" s="282"/>
      <c r="DO9" s="282"/>
      <c r="DP9" s="282"/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2"/>
      <c r="EB9" s="282"/>
      <c r="EC9" s="282"/>
      <c r="ED9" s="282"/>
      <c r="EE9" s="282"/>
      <c r="EF9" s="282"/>
      <c r="EG9" s="282"/>
      <c r="EH9" s="282"/>
      <c r="EI9" s="282"/>
      <c r="EJ9" s="282"/>
      <c r="EK9" s="282"/>
      <c r="EL9" s="282"/>
      <c r="EM9" s="282"/>
      <c r="EN9" s="282"/>
      <c r="EO9" s="282"/>
      <c r="EP9" s="282"/>
      <c r="EQ9" s="282"/>
      <c r="ER9" s="282"/>
      <c r="ES9" s="282"/>
      <c r="ET9" s="282"/>
      <c r="EU9" s="282"/>
      <c r="EV9" s="282"/>
      <c r="EW9" s="282"/>
      <c r="EX9" s="282"/>
      <c r="EY9" s="282"/>
      <c r="EZ9" s="282"/>
      <c r="FA9" s="282"/>
      <c r="FB9" s="282"/>
      <c r="FC9" s="282"/>
      <c r="FD9" s="282"/>
      <c r="FE9" s="282"/>
    </row>
    <row r="10" spans="1:166">
      <c r="A10" s="283" t="s">
        <v>318</v>
      </c>
      <c r="B10" s="283"/>
      <c r="C10" s="283"/>
      <c r="D10" s="283"/>
      <c r="E10" s="283"/>
      <c r="F10" s="283"/>
      <c r="G10" s="283"/>
      <c r="H10" s="284"/>
      <c r="I10" s="285" t="s">
        <v>497</v>
      </c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0" t="s">
        <v>431</v>
      </c>
      <c r="CO10" s="280"/>
      <c r="CP10" s="280"/>
      <c r="CQ10" s="280"/>
      <c r="CR10" s="280"/>
      <c r="CS10" s="280"/>
      <c r="CT10" s="280"/>
      <c r="CU10" s="280"/>
      <c r="CV10" s="280" t="s">
        <v>1</v>
      </c>
      <c r="CW10" s="280"/>
      <c r="CX10" s="280"/>
      <c r="CY10" s="280"/>
      <c r="CZ10" s="280"/>
      <c r="DA10" s="280"/>
      <c r="DB10" s="280"/>
      <c r="DC10" s="280"/>
      <c r="DD10" s="280"/>
      <c r="DE10" s="280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82"/>
      <c r="ED10" s="282"/>
      <c r="EE10" s="282"/>
      <c r="EF10" s="282"/>
      <c r="EG10" s="282"/>
      <c r="EH10" s="282"/>
      <c r="EI10" s="282"/>
      <c r="EJ10" s="282"/>
      <c r="EK10" s="282"/>
      <c r="EL10" s="282"/>
      <c r="EM10" s="282"/>
      <c r="EN10" s="282"/>
      <c r="EO10" s="282"/>
      <c r="EP10" s="282"/>
      <c r="EQ10" s="282"/>
      <c r="ER10" s="282"/>
      <c r="ES10" s="282"/>
      <c r="ET10" s="282"/>
      <c r="EU10" s="282"/>
      <c r="EV10" s="282"/>
      <c r="EW10" s="282"/>
      <c r="EX10" s="282"/>
      <c r="EY10" s="282"/>
      <c r="EZ10" s="282"/>
      <c r="FA10" s="282"/>
      <c r="FB10" s="282"/>
      <c r="FC10" s="282"/>
      <c r="FD10" s="282"/>
      <c r="FE10" s="282"/>
    </row>
    <row r="11" spans="1:166">
      <c r="A11" s="283" t="s">
        <v>432</v>
      </c>
      <c r="B11" s="283"/>
      <c r="C11" s="283"/>
      <c r="D11" s="283"/>
      <c r="E11" s="283"/>
      <c r="F11" s="283"/>
      <c r="G11" s="283"/>
      <c r="H11" s="284"/>
      <c r="I11" s="285" t="s">
        <v>498</v>
      </c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0" t="s">
        <v>433</v>
      </c>
      <c r="CO11" s="280"/>
      <c r="CP11" s="280"/>
      <c r="CQ11" s="280"/>
      <c r="CR11" s="280"/>
      <c r="CS11" s="280"/>
      <c r="CT11" s="280"/>
      <c r="CU11" s="280"/>
      <c r="CV11" s="280" t="s">
        <v>1</v>
      </c>
      <c r="CW11" s="280"/>
      <c r="CX11" s="280"/>
      <c r="CY11" s="280"/>
      <c r="CZ11" s="280"/>
      <c r="DA11" s="280"/>
      <c r="DB11" s="280"/>
      <c r="DC11" s="280"/>
      <c r="DD11" s="280"/>
      <c r="DE11" s="280"/>
      <c r="DF11" s="281">
        <f>DF12+DF15+DF19+DF18</f>
        <v>26424119.079999998</v>
      </c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>
        <f t="shared" ref="DS11" si="3">DS12+DS15+DS19+DS18</f>
        <v>27176340</v>
      </c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>
        <f t="shared" ref="EF11" si="4">EF12+EF15+EF19+EF18</f>
        <v>28089570</v>
      </c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>
        <f t="shared" ref="ES11" si="5">ES12+ES15+ES19+ES18</f>
        <v>0</v>
      </c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</row>
    <row r="12" spans="1:166">
      <c r="A12" s="283" t="s">
        <v>434</v>
      </c>
      <c r="B12" s="283"/>
      <c r="C12" s="283"/>
      <c r="D12" s="283"/>
      <c r="E12" s="283"/>
      <c r="F12" s="283"/>
      <c r="G12" s="283"/>
      <c r="H12" s="284"/>
      <c r="I12" s="289" t="s">
        <v>499</v>
      </c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80" t="s">
        <v>435</v>
      </c>
      <c r="CO12" s="280"/>
      <c r="CP12" s="280"/>
      <c r="CQ12" s="280"/>
      <c r="CR12" s="280"/>
      <c r="CS12" s="280"/>
      <c r="CT12" s="280"/>
      <c r="CU12" s="280"/>
      <c r="CV12" s="280" t="s">
        <v>1</v>
      </c>
      <c r="CW12" s="280"/>
      <c r="CX12" s="280"/>
      <c r="CY12" s="280"/>
      <c r="CZ12" s="280"/>
      <c r="DA12" s="280"/>
      <c r="DB12" s="280"/>
      <c r="DC12" s="280"/>
      <c r="DD12" s="280"/>
      <c r="DE12" s="280"/>
      <c r="DF12" s="281">
        <f>DF13+DF14</f>
        <v>26424119.079999998</v>
      </c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>
        <f t="shared" ref="DS12" si="6">DS13+DS14</f>
        <v>27176340</v>
      </c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>
        <f t="shared" ref="EF12" si="7">EF13+EF14</f>
        <v>28089570</v>
      </c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>
        <f t="shared" ref="ES12" si="8">ES13+ES14</f>
        <v>0</v>
      </c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</row>
    <row r="13" spans="1:166">
      <c r="A13" s="283" t="s">
        <v>436</v>
      </c>
      <c r="B13" s="283"/>
      <c r="C13" s="283"/>
      <c r="D13" s="283"/>
      <c r="E13" s="283"/>
      <c r="F13" s="283"/>
      <c r="G13" s="283"/>
      <c r="H13" s="284"/>
      <c r="I13" s="287" t="s">
        <v>500</v>
      </c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0" t="s">
        <v>437</v>
      </c>
      <c r="CO13" s="280"/>
      <c r="CP13" s="280"/>
      <c r="CQ13" s="280"/>
      <c r="CR13" s="280"/>
      <c r="CS13" s="280"/>
      <c r="CT13" s="280"/>
      <c r="CU13" s="280"/>
      <c r="CV13" s="280" t="s">
        <v>1</v>
      </c>
      <c r="CW13" s="280"/>
      <c r="CX13" s="280"/>
      <c r="CY13" s="280"/>
      <c r="CZ13" s="280"/>
      <c r="DA13" s="280"/>
      <c r="DB13" s="280"/>
      <c r="DC13" s="280"/>
      <c r="DD13" s="280"/>
      <c r="DE13" s="280"/>
      <c r="DF13" s="282"/>
      <c r="DG13" s="282"/>
      <c r="DH13" s="282"/>
      <c r="DI13" s="282"/>
      <c r="DJ13" s="282"/>
      <c r="DK13" s="282"/>
      <c r="DL13" s="282"/>
      <c r="DM13" s="282"/>
      <c r="DN13" s="282"/>
      <c r="DO13" s="282"/>
      <c r="DP13" s="282"/>
      <c r="DQ13" s="282"/>
      <c r="DR13" s="282"/>
      <c r="DS13" s="282"/>
      <c r="DT13" s="282"/>
      <c r="DU13" s="282"/>
      <c r="DV13" s="282"/>
      <c r="DW13" s="282"/>
      <c r="DX13" s="282"/>
      <c r="DY13" s="282"/>
      <c r="DZ13" s="282"/>
      <c r="EA13" s="282"/>
      <c r="EB13" s="282"/>
      <c r="EC13" s="282"/>
      <c r="ED13" s="282"/>
      <c r="EE13" s="282"/>
      <c r="EF13" s="282"/>
      <c r="EG13" s="282"/>
      <c r="EH13" s="282"/>
      <c r="EI13" s="282"/>
      <c r="EJ13" s="282"/>
      <c r="EK13" s="282"/>
      <c r="EL13" s="282"/>
      <c r="EM13" s="282"/>
      <c r="EN13" s="282"/>
      <c r="EO13" s="282"/>
      <c r="EP13" s="282"/>
      <c r="EQ13" s="282"/>
      <c r="ER13" s="282"/>
      <c r="ES13" s="282"/>
      <c r="ET13" s="282"/>
      <c r="EU13" s="282"/>
      <c r="EV13" s="282"/>
      <c r="EW13" s="282"/>
      <c r="EX13" s="282"/>
      <c r="EY13" s="282"/>
      <c r="EZ13" s="282"/>
      <c r="FA13" s="282"/>
      <c r="FB13" s="282"/>
      <c r="FC13" s="282"/>
      <c r="FD13" s="282"/>
      <c r="FE13" s="282"/>
      <c r="FJ13" s="104">
        <f>IF((INDEX(учреждения!$I$15:$I$57,MATCH(ТИТУЛ!$CO$18,учреждения!$C$15:$C$57,0)))="БУ",ПОКАЗАТЕЛИ!G149,IF((INDEX(учреждения!$I$15:$I$57,MATCH(ТИТУЛ!$CO$18,учреждения!$C$15:$C$57,0)))="АУ",ПОКАЗАТЕЛИ!G56,0))</f>
        <v>0</v>
      </c>
    </row>
    <row r="14" spans="1:166" ht="12.75" customHeight="1">
      <c r="A14" s="283" t="s">
        <v>438</v>
      </c>
      <c r="B14" s="283"/>
      <c r="C14" s="283"/>
      <c r="D14" s="283"/>
      <c r="E14" s="283"/>
      <c r="F14" s="283"/>
      <c r="G14" s="283"/>
      <c r="H14" s="284"/>
      <c r="I14" s="287" t="s">
        <v>501</v>
      </c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0" t="s">
        <v>439</v>
      </c>
      <c r="CO14" s="280"/>
      <c r="CP14" s="280"/>
      <c r="CQ14" s="280"/>
      <c r="CR14" s="280"/>
      <c r="CS14" s="280"/>
      <c r="CT14" s="280"/>
      <c r="CU14" s="280"/>
      <c r="CV14" s="280" t="s">
        <v>1</v>
      </c>
      <c r="CW14" s="280"/>
      <c r="CX14" s="280"/>
      <c r="CY14" s="280"/>
      <c r="CZ14" s="280"/>
      <c r="DA14" s="280"/>
      <c r="DB14" s="280"/>
      <c r="DC14" s="280"/>
      <c r="DD14" s="280"/>
      <c r="DE14" s="280"/>
      <c r="DF14" s="282">
        <v>26424119.079999998</v>
      </c>
      <c r="DG14" s="282"/>
      <c r="DH14" s="282"/>
      <c r="DI14" s="282"/>
      <c r="DJ14" s="282"/>
      <c r="DK14" s="282"/>
      <c r="DL14" s="282"/>
      <c r="DM14" s="282"/>
      <c r="DN14" s="282"/>
      <c r="DO14" s="282"/>
      <c r="DP14" s="282"/>
      <c r="DQ14" s="282"/>
      <c r="DR14" s="282"/>
      <c r="DS14" s="282">
        <v>27176340</v>
      </c>
      <c r="DT14" s="282"/>
      <c r="DU14" s="282"/>
      <c r="DV14" s="282"/>
      <c r="DW14" s="282"/>
      <c r="DX14" s="282"/>
      <c r="DY14" s="282"/>
      <c r="DZ14" s="282"/>
      <c r="EA14" s="282"/>
      <c r="EB14" s="282"/>
      <c r="EC14" s="282"/>
      <c r="ED14" s="282"/>
      <c r="EE14" s="282"/>
      <c r="EF14" s="282">
        <v>28089570</v>
      </c>
      <c r="EG14" s="282"/>
      <c r="EH14" s="282"/>
      <c r="EI14" s="282"/>
      <c r="EJ14" s="282"/>
      <c r="EK14" s="282"/>
      <c r="EL14" s="282"/>
      <c r="EM14" s="282"/>
      <c r="EN14" s="282"/>
      <c r="EO14" s="282"/>
      <c r="EP14" s="282"/>
      <c r="EQ14" s="282"/>
      <c r="ER14" s="282"/>
      <c r="ES14" s="282"/>
      <c r="ET14" s="282"/>
      <c r="EU14" s="282"/>
      <c r="EV14" s="282"/>
      <c r="EW14" s="282"/>
      <c r="EX14" s="282"/>
      <c r="EY14" s="282"/>
      <c r="EZ14" s="282"/>
      <c r="FA14" s="282"/>
      <c r="FB14" s="282"/>
      <c r="FC14" s="282"/>
      <c r="FD14" s="282"/>
      <c r="FE14" s="282"/>
    </row>
    <row r="15" spans="1:166">
      <c r="A15" s="283" t="s">
        <v>440</v>
      </c>
      <c r="B15" s="283"/>
      <c r="C15" s="283"/>
      <c r="D15" s="283"/>
      <c r="E15" s="283"/>
      <c r="F15" s="283"/>
      <c r="G15" s="283"/>
      <c r="H15" s="284"/>
      <c r="I15" s="289" t="s">
        <v>502</v>
      </c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80" t="s">
        <v>441</v>
      </c>
      <c r="CO15" s="280"/>
      <c r="CP15" s="280"/>
      <c r="CQ15" s="280"/>
      <c r="CR15" s="280"/>
      <c r="CS15" s="280"/>
      <c r="CT15" s="280"/>
      <c r="CU15" s="280"/>
      <c r="CV15" s="280" t="s">
        <v>1</v>
      </c>
      <c r="CW15" s="280"/>
      <c r="CX15" s="280"/>
      <c r="CY15" s="280"/>
      <c r="CZ15" s="280"/>
      <c r="DA15" s="280"/>
      <c r="DB15" s="280"/>
      <c r="DC15" s="280"/>
      <c r="DD15" s="280"/>
      <c r="DE15" s="280"/>
      <c r="DF15" s="281">
        <f>DF16+DF17</f>
        <v>0</v>
      </c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>
        <f t="shared" ref="DS15" si="9">DS16+DS17</f>
        <v>0</v>
      </c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>
        <f t="shared" ref="EF15" si="10">EF16+EF17</f>
        <v>0</v>
      </c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>
        <f t="shared" ref="ES15" si="11">ES16+ES17</f>
        <v>0</v>
      </c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</row>
    <row r="16" spans="1:166">
      <c r="A16" s="283" t="s">
        <v>442</v>
      </c>
      <c r="B16" s="283"/>
      <c r="C16" s="283"/>
      <c r="D16" s="283"/>
      <c r="E16" s="283"/>
      <c r="F16" s="283"/>
      <c r="G16" s="283"/>
      <c r="H16" s="284"/>
      <c r="I16" s="287" t="s">
        <v>503</v>
      </c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0" t="s">
        <v>443</v>
      </c>
      <c r="CO16" s="280"/>
      <c r="CP16" s="280"/>
      <c r="CQ16" s="280"/>
      <c r="CR16" s="280"/>
      <c r="CS16" s="280"/>
      <c r="CT16" s="280"/>
      <c r="CU16" s="280"/>
      <c r="CV16" s="280" t="s">
        <v>1</v>
      </c>
      <c r="CW16" s="280"/>
      <c r="CX16" s="280"/>
      <c r="CY16" s="280"/>
      <c r="CZ16" s="280"/>
      <c r="DA16" s="280"/>
      <c r="DB16" s="280"/>
      <c r="DC16" s="280"/>
      <c r="DD16" s="280"/>
      <c r="DE16" s="280"/>
      <c r="DF16" s="282"/>
      <c r="DG16" s="282"/>
      <c r="DH16" s="282"/>
      <c r="DI16" s="282"/>
      <c r="DJ16" s="282"/>
      <c r="DK16" s="282"/>
      <c r="DL16" s="282"/>
      <c r="DM16" s="282"/>
      <c r="DN16" s="282"/>
      <c r="DO16" s="282"/>
      <c r="DP16" s="282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82"/>
      <c r="ED16" s="282"/>
      <c r="EE16" s="282"/>
      <c r="EF16" s="282"/>
      <c r="EG16" s="282"/>
      <c r="EH16" s="282"/>
      <c r="EI16" s="282"/>
      <c r="EJ16" s="282"/>
      <c r="EK16" s="282"/>
      <c r="EL16" s="282"/>
      <c r="EM16" s="282"/>
      <c r="EN16" s="282"/>
      <c r="EO16" s="282"/>
      <c r="EP16" s="282"/>
      <c r="EQ16" s="282"/>
      <c r="ER16" s="282"/>
      <c r="ES16" s="282"/>
      <c r="ET16" s="282"/>
      <c r="EU16" s="282"/>
      <c r="EV16" s="282"/>
      <c r="EW16" s="282"/>
      <c r="EX16" s="282"/>
      <c r="EY16" s="282"/>
      <c r="EZ16" s="282"/>
      <c r="FA16" s="282"/>
      <c r="FB16" s="282"/>
      <c r="FC16" s="282"/>
      <c r="FD16" s="282"/>
      <c r="FE16" s="282"/>
    </row>
    <row r="17" spans="1:163" ht="12.75" customHeight="1">
      <c r="A17" s="283" t="s">
        <v>444</v>
      </c>
      <c r="B17" s="283"/>
      <c r="C17" s="283"/>
      <c r="D17" s="283"/>
      <c r="E17" s="283"/>
      <c r="F17" s="283"/>
      <c r="G17" s="283"/>
      <c r="H17" s="284"/>
      <c r="I17" s="287" t="s">
        <v>504</v>
      </c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0" t="s">
        <v>445</v>
      </c>
      <c r="CO17" s="280"/>
      <c r="CP17" s="280"/>
      <c r="CQ17" s="280"/>
      <c r="CR17" s="280"/>
      <c r="CS17" s="280"/>
      <c r="CT17" s="280"/>
      <c r="CU17" s="280"/>
      <c r="CV17" s="280" t="s">
        <v>1</v>
      </c>
      <c r="CW17" s="280"/>
      <c r="CX17" s="280"/>
      <c r="CY17" s="280"/>
      <c r="CZ17" s="280"/>
      <c r="DA17" s="280"/>
      <c r="DB17" s="280"/>
      <c r="DC17" s="280"/>
      <c r="DD17" s="280"/>
      <c r="DE17" s="280"/>
      <c r="DF17" s="282"/>
      <c r="DG17" s="282"/>
      <c r="DH17" s="282"/>
      <c r="DI17" s="282"/>
      <c r="DJ17" s="282"/>
      <c r="DK17" s="282"/>
      <c r="DL17" s="282"/>
      <c r="DM17" s="282"/>
      <c r="DN17" s="282"/>
      <c r="DO17" s="282"/>
      <c r="DP17" s="282"/>
      <c r="DQ17" s="282"/>
      <c r="DR17" s="282"/>
      <c r="DS17" s="282"/>
      <c r="DT17" s="282"/>
      <c r="DU17" s="282"/>
      <c r="DV17" s="282"/>
      <c r="DW17" s="282"/>
      <c r="DX17" s="282"/>
      <c r="DY17" s="282"/>
      <c r="DZ17" s="282"/>
      <c r="EA17" s="282"/>
      <c r="EB17" s="282"/>
      <c r="EC17" s="282"/>
      <c r="ED17" s="282"/>
      <c r="EE17" s="282"/>
      <c r="EF17" s="282"/>
      <c r="EG17" s="282"/>
      <c r="EH17" s="282"/>
      <c r="EI17" s="282"/>
      <c r="EJ17" s="282"/>
      <c r="EK17" s="282"/>
      <c r="EL17" s="282"/>
      <c r="EM17" s="282"/>
      <c r="EN17" s="282"/>
      <c r="EO17" s="282"/>
      <c r="EP17" s="282"/>
      <c r="EQ17" s="282"/>
      <c r="ER17" s="282"/>
      <c r="ES17" s="282"/>
      <c r="ET17" s="282"/>
      <c r="EU17" s="282"/>
      <c r="EV17" s="282"/>
      <c r="EW17" s="282"/>
      <c r="EX17" s="282"/>
      <c r="EY17" s="282"/>
      <c r="EZ17" s="282"/>
      <c r="FA17" s="282"/>
      <c r="FB17" s="282"/>
      <c r="FC17" s="282"/>
      <c r="FD17" s="282"/>
      <c r="FE17" s="282"/>
    </row>
    <row r="18" spans="1:163" ht="12.75" customHeight="1">
      <c r="A18" s="283" t="s">
        <v>446</v>
      </c>
      <c r="B18" s="283"/>
      <c r="C18" s="283"/>
      <c r="D18" s="283"/>
      <c r="E18" s="283"/>
      <c r="F18" s="283"/>
      <c r="G18" s="283"/>
      <c r="H18" s="284"/>
      <c r="I18" s="289" t="s">
        <v>505</v>
      </c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80" t="s">
        <v>447</v>
      </c>
      <c r="CO18" s="280"/>
      <c r="CP18" s="280"/>
      <c r="CQ18" s="280"/>
      <c r="CR18" s="280"/>
      <c r="CS18" s="280"/>
      <c r="CT18" s="280"/>
      <c r="CU18" s="280"/>
      <c r="CV18" s="280" t="s">
        <v>1</v>
      </c>
      <c r="CW18" s="280"/>
      <c r="CX18" s="280"/>
      <c r="CY18" s="280"/>
      <c r="CZ18" s="280"/>
      <c r="DA18" s="280"/>
      <c r="DB18" s="280"/>
      <c r="DC18" s="280"/>
      <c r="DD18" s="280"/>
      <c r="DE18" s="280"/>
      <c r="DF18" s="282"/>
      <c r="DG18" s="282"/>
      <c r="DH18" s="282"/>
      <c r="DI18" s="282"/>
      <c r="DJ18" s="282"/>
      <c r="DK18" s="282"/>
      <c r="DL18" s="282"/>
      <c r="DM18" s="282"/>
      <c r="DN18" s="282"/>
      <c r="DO18" s="282"/>
      <c r="DP18" s="282"/>
      <c r="DQ18" s="282"/>
      <c r="DR18" s="282"/>
      <c r="DS18" s="282"/>
      <c r="DT18" s="282"/>
      <c r="DU18" s="282"/>
      <c r="DV18" s="282"/>
      <c r="DW18" s="282"/>
      <c r="DX18" s="282"/>
      <c r="DY18" s="282"/>
      <c r="DZ18" s="282"/>
      <c r="EA18" s="282"/>
      <c r="EB18" s="282"/>
      <c r="EC18" s="282"/>
      <c r="ED18" s="282"/>
      <c r="EE18" s="282"/>
      <c r="EF18" s="282"/>
      <c r="EG18" s="282"/>
      <c r="EH18" s="282"/>
      <c r="EI18" s="282"/>
      <c r="EJ18" s="282"/>
      <c r="EK18" s="282"/>
      <c r="EL18" s="282"/>
      <c r="EM18" s="282"/>
      <c r="EN18" s="282"/>
      <c r="EO18" s="282"/>
      <c r="EP18" s="282"/>
      <c r="EQ18" s="282"/>
      <c r="ER18" s="282"/>
      <c r="ES18" s="282"/>
      <c r="ET18" s="282"/>
      <c r="EU18" s="282"/>
      <c r="EV18" s="282"/>
      <c r="EW18" s="282"/>
      <c r="EX18" s="282"/>
      <c r="EY18" s="282"/>
      <c r="EZ18" s="282"/>
      <c r="FA18" s="282"/>
      <c r="FB18" s="282"/>
      <c r="FC18" s="282"/>
      <c r="FD18" s="282"/>
      <c r="FE18" s="282"/>
    </row>
    <row r="19" spans="1:163">
      <c r="A19" s="283" t="s">
        <v>448</v>
      </c>
      <c r="B19" s="283"/>
      <c r="C19" s="283"/>
      <c r="D19" s="283"/>
      <c r="E19" s="283"/>
      <c r="F19" s="283"/>
      <c r="G19" s="283"/>
      <c r="H19" s="284"/>
      <c r="I19" s="289" t="s">
        <v>449</v>
      </c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80" t="s">
        <v>450</v>
      </c>
      <c r="CO19" s="280"/>
      <c r="CP19" s="280"/>
      <c r="CQ19" s="280"/>
      <c r="CR19" s="280"/>
      <c r="CS19" s="280"/>
      <c r="CT19" s="280"/>
      <c r="CU19" s="280"/>
      <c r="CV19" s="280" t="s">
        <v>1</v>
      </c>
      <c r="CW19" s="280"/>
      <c r="CX19" s="280"/>
      <c r="CY19" s="280"/>
      <c r="CZ19" s="280"/>
      <c r="DA19" s="280"/>
      <c r="DB19" s="280"/>
      <c r="DC19" s="280"/>
      <c r="DD19" s="280"/>
      <c r="DE19" s="280"/>
      <c r="DF19" s="281">
        <f>DF20+DF21</f>
        <v>0</v>
      </c>
      <c r="DG19" s="281"/>
      <c r="DH19" s="281"/>
      <c r="DI19" s="281"/>
      <c r="DJ19" s="281"/>
      <c r="DK19" s="281"/>
      <c r="DL19" s="281"/>
      <c r="DM19" s="281"/>
      <c r="DN19" s="281"/>
      <c r="DO19" s="281"/>
      <c r="DP19" s="281"/>
      <c r="DQ19" s="281"/>
      <c r="DR19" s="281"/>
      <c r="DS19" s="281">
        <f t="shared" ref="DS19" si="12">DS20+DS21</f>
        <v>0</v>
      </c>
      <c r="DT19" s="281"/>
      <c r="DU19" s="281"/>
      <c r="DV19" s="281"/>
      <c r="DW19" s="281"/>
      <c r="DX19" s="281"/>
      <c r="DY19" s="281"/>
      <c r="DZ19" s="281"/>
      <c r="EA19" s="281"/>
      <c r="EB19" s="281"/>
      <c r="EC19" s="281"/>
      <c r="ED19" s="281"/>
      <c r="EE19" s="281"/>
      <c r="EF19" s="281">
        <f t="shared" ref="EF19" si="13">EF20+EF21</f>
        <v>0</v>
      </c>
      <c r="EG19" s="281"/>
      <c r="EH19" s="281"/>
      <c r="EI19" s="281"/>
      <c r="EJ19" s="281"/>
      <c r="EK19" s="281"/>
      <c r="EL19" s="281"/>
      <c r="EM19" s="281"/>
      <c r="EN19" s="281"/>
      <c r="EO19" s="281"/>
      <c r="EP19" s="281"/>
      <c r="EQ19" s="281"/>
      <c r="ER19" s="281"/>
      <c r="ES19" s="281">
        <f t="shared" ref="ES19" si="14">ES20+ES21</f>
        <v>0</v>
      </c>
      <c r="ET19" s="281"/>
      <c r="EU19" s="281"/>
      <c r="EV19" s="281"/>
      <c r="EW19" s="281"/>
      <c r="EX19" s="281"/>
      <c r="EY19" s="281"/>
      <c r="EZ19" s="281"/>
      <c r="FA19" s="281"/>
      <c r="FB19" s="281"/>
      <c r="FC19" s="281"/>
      <c r="FD19" s="281"/>
      <c r="FE19" s="281"/>
    </row>
    <row r="20" spans="1:163">
      <c r="A20" s="283" t="s">
        <v>451</v>
      </c>
      <c r="B20" s="283"/>
      <c r="C20" s="283"/>
      <c r="D20" s="283"/>
      <c r="E20" s="283"/>
      <c r="F20" s="283"/>
      <c r="G20" s="283"/>
      <c r="H20" s="284"/>
      <c r="I20" s="287" t="s">
        <v>503</v>
      </c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0" t="s">
        <v>452</v>
      </c>
      <c r="CO20" s="280"/>
      <c r="CP20" s="280"/>
      <c r="CQ20" s="280"/>
      <c r="CR20" s="280"/>
      <c r="CS20" s="280"/>
      <c r="CT20" s="280"/>
      <c r="CU20" s="280"/>
      <c r="CV20" s="280" t="s">
        <v>1</v>
      </c>
      <c r="CW20" s="280"/>
      <c r="CX20" s="280"/>
      <c r="CY20" s="280"/>
      <c r="CZ20" s="280"/>
      <c r="DA20" s="280"/>
      <c r="DB20" s="280"/>
      <c r="DC20" s="280"/>
      <c r="DD20" s="280"/>
      <c r="DE20" s="280"/>
      <c r="DF20" s="282"/>
      <c r="DG20" s="282"/>
      <c r="DH20" s="282"/>
      <c r="DI20" s="282"/>
      <c r="DJ20" s="282"/>
      <c r="DK20" s="282"/>
      <c r="DL20" s="282"/>
      <c r="DM20" s="282"/>
      <c r="DN20" s="282"/>
      <c r="DO20" s="282"/>
      <c r="DP20" s="282"/>
      <c r="DQ20" s="282"/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2"/>
      <c r="EG20" s="282"/>
      <c r="EH20" s="282"/>
      <c r="EI20" s="282"/>
      <c r="EJ20" s="282"/>
      <c r="EK20" s="282"/>
      <c r="EL20" s="282"/>
      <c r="EM20" s="282"/>
      <c r="EN20" s="282"/>
      <c r="EO20" s="282"/>
      <c r="EP20" s="282"/>
      <c r="EQ20" s="282"/>
      <c r="ER20" s="282"/>
      <c r="ES20" s="282"/>
      <c r="ET20" s="282"/>
      <c r="EU20" s="282"/>
      <c r="EV20" s="282"/>
      <c r="EW20" s="282"/>
      <c r="EX20" s="282"/>
      <c r="EY20" s="282"/>
      <c r="EZ20" s="282"/>
      <c r="FA20" s="282"/>
      <c r="FB20" s="282"/>
      <c r="FC20" s="282"/>
      <c r="FD20" s="282"/>
      <c r="FE20" s="282"/>
    </row>
    <row r="21" spans="1:163">
      <c r="A21" s="283" t="s">
        <v>453</v>
      </c>
      <c r="B21" s="283"/>
      <c r="C21" s="283"/>
      <c r="D21" s="283"/>
      <c r="E21" s="283"/>
      <c r="F21" s="283"/>
      <c r="G21" s="283"/>
      <c r="H21" s="284"/>
      <c r="I21" s="287" t="s">
        <v>501</v>
      </c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0" t="s">
        <v>454</v>
      </c>
      <c r="CO21" s="280"/>
      <c r="CP21" s="280"/>
      <c r="CQ21" s="280"/>
      <c r="CR21" s="280"/>
      <c r="CS21" s="280"/>
      <c r="CT21" s="280"/>
      <c r="CU21" s="280"/>
      <c r="CV21" s="280" t="s">
        <v>1</v>
      </c>
      <c r="CW21" s="280"/>
      <c r="CX21" s="280"/>
      <c r="CY21" s="280"/>
      <c r="CZ21" s="280"/>
      <c r="DA21" s="280"/>
      <c r="DB21" s="280"/>
      <c r="DC21" s="280"/>
      <c r="DD21" s="280"/>
      <c r="DE21" s="280"/>
      <c r="DF21" s="282"/>
      <c r="DG21" s="282"/>
      <c r="DH21" s="282"/>
      <c r="DI21" s="282"/>
      <c r="DJ21" s="282"/>
      <c r="DK21" s="282"/>
      <c r="DL21" s="282"/>
      <c r="DM21" s="282"/>
      <c r="DN21" s="282"/>
      <c r="DO21" s="282"/>
      <c r="DP21" s="282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82"/>
      <c r="ED21" s="282"/>
      <c r="EE21" s="282"/>
      <c r="EF21" s="282"/>
      <c r="EG21" s="282"/>
      <c r="EH21" s="282"/>
      <c r="EI21" s="282"/>
      <c r="EJ21" s="282"/>
      <c r="EK21" s="282"/>
      <c r="EL21" s="282"/>
      <c r="EM21" s="282"/>
      <c r="EN21" s="282"/>
      <c r="EO21" s="282"/>
      <c r="EP21" s="282"/>
      <c r="EQ21" s="282"/>
      <c r="ER21" s="282"/>
      <c r="ES21" s="282"/>
      <c r="ET21" s="282"/>
      <c r="EU21" s="282"/>
      <c r="EV21" s="282"/>
      <c r="EW21" s="282"/>
      <c r="EX21" s="282"/>
      <c r="EY21" s="282"/>
      <c r="EZ21" s="282"/>
      <c r="FA21" s="282"/>
      <c r="FB21" s="282"/>
      <c r="FC21" s="282"/>
      <c r="FD21" s="282"/>
      <c r="FE21" s="282"/>
    </row>
    <row r="22" spans="1:163">
      <c r="A22" s="283" t="s">
        <v>319</v>
      </c>
      <c r="B22" s="283"/>
      <c r="C22" s="283"/>
      <c r="D22" s="283"/>
      <c r="E22" s="283"/>
      <c r="F22" s="283"/>
      <c r="G22" s="283"/>
      <c r="H22" s="284"/>
      <c r="I22" s="291" t="s">
        <v>506</v>
      </c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80" t="s">
        <v>455</v>
      </c>
      <c r="CO22" s="280"/>
      <c r="CP22" s="280"/>
      <c r="CQ22" s="280"/>
      <c r="CR22" s="280"/>
      <c r="CS22" s="280"/>
      <c r="CT22" s="280"/>
      <c r="CU22" s="280"/>
      <c r="CV22" s="280" t="s">
        <v>1</v>
      </c>
      <c r="CW22" s="280"/>
      <c r="CX22" s="280"/>
      <c r="CY22" s="280"/>
      <c r="CZ22" s="280"/>
      <c r="DA22" s="280"/>
      <c r="DB22" s="280"/>
      <c r="DC22" s="280"/>
      <c r="DD22" s="280"/>
      <c r="DE22" s="280"/>
      <c r="DF22" s="281">
        <f>DF13+DF16+DF18+DF20</f>
        <v>0</v>
      </c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>
        <f t="shared" ref="DS22" si="15">DS13+DS16+DS18+DS20</f>
        <v>0</v>
      </c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>
        <f t="shared" ref="EF22" si="16">EF13+EF16+EF18+EF20</f>
        <v>0</v>
      </c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>
        <f t="shared" ref="ES22" si="17">ES13+ES16+ES18+ES20</f>
        <v>0</v>
      </c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</row>
    <row r="23" spans="1:163">
      <c r="A23" s="293"/>
      <c r="B23" s="293"/>
      <c r="C23" s="293"/>
      <c r="D23" s="293"/>
      <c r="E23" s="293"/>
      <c r="F23" s="293"/>
      <c r="G23" s="293"/>
      <c r="H23" s="294"/>
      <c r="I23" s="295" t="s">
        <v>456</v>
      </c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6"/>
      <c r="CI23" s="296"/>
      <c r="CJ23" s="296"/>
      <c r="CK23" s="296"/>
      <c r="CL23" s="296"/>
      <c r="CM23" s="296"/>
      <c r="CN23" s="280" t="s">
        <v>457</v>
      </c>
      <c r="CO23" s="280"/>
      <c r="CP23" s="280"/>
      <c r="CQ23" s="280"/>
      <c r="CR23" s="280"/>
      <c r="CS23" s="280"/>
      <c r="CT23" s="280"/>
      <c r="CU23" s="280"/>
      <c r="CV23" s="297" t="str">
        <f>CONCATENATE(ТИТУЛ!$CK$7,ТИТУЛ!$CN$7-1)</f>
        <v>2019</v>
      </c>
      <c r="CW23" s="297"/>
      <c r="CX23" s="297"/>
      <c r="CY23" s="297"/>
      <c r="CZ23" s="297"/>
      <c r="DA23" s="297"/>
      <c r="DB23" s="297"/>
      <c r="DC23" s="297"/>
      <c r="DD23" s="297"/>
      <c r="DE23" s="297"/>
      <c r="DF23" s="281">
        <f>DF10</f>
        <v>0</v>
      </c>
      <c r="DG23" s="281"/>
      <c r="DH23" s="281"/>
      <c r="DI23" s="281"/>
      <c r="DJ23" s="281"/>
      <c r="DK23" s="281"/>
      <c r="DL23" s="281"/>
      <c r="DM23" s="281"/>
      <c r="DN23" s="281"/>
      <c r="DO23" s="281"/>
      <c r="DP23" s="281"/>
      <c r="DQ23" s="281"/>
      <c r="DR23" s="281"/>
      <c r="DS23" s="281">
        <f t="shared" ref="DS23" si="18">DS10</f>
        <v>0</v>
      </c>
      <c r="DT23" s="281"/>
      <c r="DU23" s="281"/>
      <c r="DV23" s="281"/>
      <c r="DW23" s="281"/>
      <c r="DX23" s="281"/>
      <c r="DY23" s="281"/>
      <c r="DZ23" s="281"/>
      <c r="EA23" s="281"/>
      <c r="EB23" s="281"/>
      <c r="EC23" s="281"/>
      <c r="ED23" s="281"/>
      <c r="EE23" s="281"/>
      <c r="EF23" s="281">
        <f t="shared" ref="EF23" si="19">EF10</f>
        <v>0</v>
      </c>
      <c r="EG23" s="281"/>
      <c r="EH23" s="281"/>
      <c r="EI23" s="281"/>
      <c r="EJ23" s="281"/>
      <c r="EK23" s="281"/>
      <c r="EL23" s="281"/>
      <c r="EM23" s="281"/>
      <c r="EN23" s="281"/>
      <c r="EO23" s="281"/>
      <c r="EP23" s="281"/>
      <c r="EQ23" s="281"/>
      <c r="ER23" s="281"/>
      <c r="ES23" s="281">
        <f t="shared" ref="ES23" si="20">ES10</f>
        <v>0</v>
      </c>
      <c r="ET23" s="281"/>
      <c r="EU23" s="281"/>
      <c r="EV23" s="281"/>
      <c r="EW23" s="281"/>
      <c r="EX23" s="281"/>
      <c r="EY23" s="281"/>
      <c r="EZ23" s="281"/>
      <c r="FA23" s="281"/>
      <c r="FB23" s="281"/>
      <c r="FC23" s="281"/>
      <c r="FD23" s="281"/>
      <c r="FE23" s="281"/>
    </row>
    <row r="24" spans="1:163">
      <c r="A24" s="283" t="s">
        <v>320</v>
      </c>
      <c r="B24" s="283"/>
      <c r="C24" s="283"/>
      <c r="D24" s="283"/>
      <c r="E24" s="283"/>
      <c r="F24" s="283"/>
      <c r="G24" s="283"/>
      <c r="H24" s="284"/>
      <c r="I24" s="291" t="s">
        <v>507</v>
      </c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80" t="s">
        <v>458</v>
      </c>
      <c r="CO24" s="280"/>
      <c r="CP24" s="280"/>
      <c r="CQ24" s="280"/>
      <c r="CR24" s="280"/>
      <c r="CS24" s="280"/>
      <c r="CT24" s="280"/>
      <c r="CU24" s="280"/>
      <c r="CV24" s="280" t="s">
        <v>1</v>
      </c>
      <c r="CW24" s="280"/>
      <c r="CX24" s="280"/>
      <c r="CY24" s="280"/>
      <c r="CZ24" s="280"/>
      <c r="DA24" s="280"/>
      <c r="DB24" s="280"/>
      <c r="DC24" s="280"/>
      <c r="DD24" s="280"/>
      <c r="DE24" s="280"/>
      <c r="DF24" s="281">
        <f>DF14+DF17+DF21</f>
        <v>26424119.079999998</v>
      </c>
      <c r="DG24" s="281"/>
      <c r="DH24" s="281"/>
      <c r="DI24" s="281"/>
      <c r="DJ24" s="281"/>
      <c r="DK24" s="281"/>
      <c r="DL24" s="281"/>
      <c r="DM24" s="281"/>
      <c r="DN24" s="281"/>
      <c r="DO24" s="281"/>
      <c r="DP24" s="281"/>
      <c r="DQ24" s="281"/>
      <c r="DR24" s="281"/>
      <c r="DS24" s="281">
        <f t="shared" ref="DS24" si="21">DS14+DS17+DS21</f>
        <v>27176340</v>
      </c>
      <c r="DT24" s="281"/>
      <c r="DU24" s="281"/>
      <c r="DV24" s="281"/>
      <c r="DW24" s="281"/>
      <c r="DX24" s="281"/>
      <c r="DY24" s="281"/>
      <c r="DZ24" s="281"/>
      <c r="EA24" s="281"/>
      <c r="EB24" s="281"/>
      <c r="EC24" s="281"/>
      <c r="ED24" s="281"/>
      <c r="EE24" s="281"/>
      <c r="EF24" s="281">
        <f t="shared" ref="EF24" si="22">EF14+EF17+EF21</f>
        <v>28089570</v>
      </c>
      <c r="EG24" s="281"/>
      <c r="EH24" s="281"/>
      <c r="EI24" s="281"/>
      <c r="EJ24" s="281"/>
      <c r="EK24" s="281"/>
      <c r="EL24" s="281"/>
      <c r="EM24" s="281"/>
      <c r="EN24" s="281"/>
      <c r="EO24" s="281"/>
      <c r="EP24" s="281"/>
      <c r="EQ24" s="281"/>
      <c r="ER24" s="281"/>
      <c r="ES24" s="281">
        <f t="shared" ref="ES24" si="23">ES14+ES17+ES21</f>
        <v>0</v>
      </c>
      <c r="ET24" s="281"/>
      <c r="EU24" s="281"/>
      <c r="EV24" s="281"/>
      <c r="EW24" s="281"/>
      <c r="EX24" s="281"/>
      <c r="EY24" s="281"/>
      <c r="EZ24" s="281"/>
      <c r="FA24" s="281"/>
      <c r="FB24" s="281"/>
      <c r="FC24" s="281"/>
      <c r="FD24" s="281"/>
      <c r="FE24" s="281"/>
    </row>
    <row r="25" spans="1:163">
      <c r="A25" s="293"/>
      <c r="B25" s="293"/>
      <c r="C25" s="293"/>
      <c r="D25" s="293"/>
      <c r="E25" s="293"/>
      <c r="F25" s="293"/>
      <c r="G25" s="293"/>
      <c r="H25" s="294"/>
      <c r="I25" s="295" t="s">
        <v>456</v>
      </c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6"/>
      <c r="CK25" s="296"/>
      <c r="CL25" s="296"/>
      <c r="CM25" s="296"/>
      <c r="CN25" s="280" t="s">
        <v>459</v>
      </c>
      <c r="CO25" s="280"/>
      <c r="CP25" s="280"/>
      <c r="CQ25" s="280"/>
      <c r="CR25" s="280"/>
      <c r="CS25" s="280"/>
      <c r="CT25" s="280"/>
      <c r="CU25" s="280"/>
      <c r="CV25" s="297" t="str">
        <f>CONCATENATE(ТИТУЛ!$CK$7,ТИТУЛ!$CN$7-1)</f>
        <v>2019</v>
      </c>
      <c r="CW25" s="297"/>
      <c r="CX25" s="297"/>
      <c r="CY25" s="297"/>
      <c r="CZ25" s="297"/>
      <c r="DA25" s="297"/>
      <c r="DB25" s="297"/>
      <c r="DC25" s="297"/>
      <c r="DD25" s="297"/>
      <c r="DE25" s="297"/>
      <c r="DF25" s="281">
        <f>DF10</f>
        <v>0</v>
      </c>
      <c r="DG25" s="281"/>
      <c r="DH25" s="281"/>
      <c r="DI25" s="281"/>
      <c r="DJ25" s="281"/>
      <c r="DK25" s="281"/>
      <c r="DL25" s="281"/>
      <c r="DM25" s="281"/>
      <c r="DN25" s="281"/>
      <c r="DO25" s="281"/>
      <c r="DP25" s="281"/>
      <c r="DQ25" s="281"/>
      <c r="DR25" s="281"/>
      <c r="DS25" s="281">
        <f t="shared" ref="DS25" si="24">DS10</f>
        <v>0</v>
      </c>
      <c r="DT25" s="281"/>
      <c r="DU25" s="281"/>
      <c r="DV25" s="281"/>
      <c r="DW25" s="281"/>
      <c r="DX25" s="281"/>
      <c r="DY25" s="281"/>
      <c r="DZ25" s="281"/>
      <c r="EA25" s="281"/>
      <c r="EB25" s="281"/>
      <c r="EC25" s="281"/>
      <c r="ED25" s="281"/>
      <c r="EE25" s="281"/>
      <c r="EF25" s="281">
        <f t="shared" ref="EF25" si="25">EF10</f>
        <v>0</v>
      </c>
      <c r="EG25" s="281"/>
      <c r="EH25" s="281"/>
      <c r="EI25" s="281"/>
      <c r="EJ25" s="281"/>
      <c r="EK25" s="281"/>
      <c r="EL25" s="281"/>
      <c r="EM25" s="281"/>
      <c r="EN25" s="281"/>
      <c r="EO25" s="281"/>
      <c r="EP25" s="281"/>
      <c r="EQ25" s="281"/>
      <c r="ER25" s="281"/>
      <c r="ES25" s="281">
        <f t="shared" ref="ES25" si="26">ES10</f>
        <v>0</v>
      </c>
      <c r="ET25" s="281"/>
      <c r="EU25" s="281"/>
      <c r="EV25" s="281"/>
      <c r="EW25" s="281"/>
      <c r="EX25" s="281"/>
      <c r="EY25" s="281"/>
      <c r="EZ25" s="281"/>
      <c r="FA25" s="281"/>
      <c r="FB25" s="281"/>
      <c r="FC25" s="281"/>
      <c r="FD25" s="281"/>
      <c r="FE25" s="281"/>
    </row>
    <row r="26" spans="1:163" ht="12.75" customHeight="1">
      <c r="A26" s="319"/>
      <c r="B26" s="320"/>
      <c r="C26" s="320"/>
      <c r="D26" s="320"/>
      <c r="E26" s="320"/>
      <c r="F26" s="320"/>
      <c r="G26" s="320"/>
      <c r="H26" s="320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</row>
    <row r="27" spans="1:163" ht="12.75" customHeight="1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98" t="str">
        <f>IFERROR(INDEX(учреждения!$J$15:$J$57,MATCH(ТИТУЛ!$CO$18,учреждения!$C$15:$C$57,0)),"")</f>
        <v>Директор</v>
      </c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56" t="str">
        <f>IF(OR(L2="НЕ ВЕРНО",L3="НЕ ЗАПОЛНЕНО"),"НЕТ ПОДПИСИ","")</f>
        <v/>
      </c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302" t="str">
        <f>IFERROR(INDEX(учреждения!$K$15:$K$57,MATCH(ТИТУЛ!$CO$18,учреждения!$C$15:$C$57,0)),"")</f>
        <v>Габдулин Шамиль Раульевич</v>
      </c>
      <c r="DY27" s="304"/>
      <c r="DZ27" s="304"/>
      <c r="EA27" s="304"/>
      <c r="EB27" s="304"/>
      <c r="EC27" s="304"/>
      <c r="ED27" s="304"/>
      <c r="EE27" s="304"/>
      <c r="EF27" s="304"/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  <c r="EQ27" s="304"/>
      <c r="ER27" s="304"/>
      <c r="ES27" s="304"/>
      <c r="ET27" s="304"/>
      <c r="EU27" s="304"/>
      <c r="EV27" s="304"/>
      <c r="EW27" s="304"/>
      <c r="EX27" s="304"/>
      <c r="EY27" s="304"/>
      <c r="EZ27" s="304"/>
      <c r="FA27" s="304"/>
      <c r="FB27" s="304"/>
      <c r="FC27" s="304"/>
      <c r="FD27" s="304"/>
      <c r="FE27" s="304"/>
    </row>
    <row r="28" spans="1:163" ht="12.75" customHeight="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311"/>
      <c r="DA28" s="311"/>
      <c r="DB28" s="311"/>
      <c r="DC28" s="311"/>
      <c r="DD28" s="311"/>
      <c r="DE28" s="311"/>
      <c r="DF28" s="311"/>
      <c r="DG28" s="311"/>
      <c r="DH28" s="311"/>
      <c r="DI28" s="311"/>
      <c r="DJ28" s="311"/>
      <c r="DK28" s="311"/>
      <c r="DL28" s="311"/>
      <c r="DM28" s="311"/>
      <c r="DN28" s="311"/>
      <c r="DO28" s="311"/>
      <c r="DP28" s="311"/>
      <c r="DQ28" s="311"/>
      <c r="DR28" s="311"/>
      <c r="DS28" s="311"/>
      <c r="DT28" s="311"/>
      <c r="DU28" s="311"/>
      <c r="DV28" s="311"/>
      <c r="DW28" s="311"/>
      <c r="DX28" s="304"/>
      <c r="DY28" s="304"/>
      <c r="DZ28" s="304"/>
      <c r="EA28" s="304"/>
      <c r="EB28" s="304"/>
      <c r="EC28" s="304"/>
      <c r="ED28" s="304"/>
      <c r="EE28" s="304"/>
      <c r="EF28" s="304"/>
      <c r="EG28" s="304"/>
      <c r="EH28" s="304"/>
      <c r="EI28" s="304"/>
      <c r="EJ28" s="304"/>
      <c r="EK28" s="304"/>
      <c r="EL28" s="304"/>
      <c r="EM28" s="304"/>
      <c r="EN28" s="304"/>
      <c r="EO28" s="304"/>
      <c r="EP28" s="304"/>
      <c r="EQ28" s="304"/>
      <c r="ER28" s="304"/>
      <c r="ES28" s="304"/>
      <c r="ET28" s="304"/>
      <c r="EU28" s="304"/>
      <c r="EV28" s="304"/>
      <c r="EW28" s="304"/>
      <c r="EX28" s="304"/>
      <c r="EY28" s="304"/>
      <c r="EZ28" s="304"/>
      <c r="FA28" s="304"/>
      <c r="FB28" s="304"/>
      <c r="FC28" s="304"/>
      <c r="FD28" s="304"/>
      <c r="FE28" s="304"/>
    </row>
    <row r="29" spans="1:163" ht="12.75" customHeight="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307" t="s">
        <v>207</v>
      </c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5" t="s">
        <v>225</v>
      </c>
      <c r="DA29" s="306"/>
      <c r="DB29" s="306"/>
      <c r="DC29" s="306"/>
      <c r="DD29" s="306"/>
      <c r="DE29" s="306"/>
      <c r="DF29" s="306"/>
      <c r="DG29" s="306"/>
      <c r="DH29" s="306"/>
      <c r="DI29" s="306"/>
      <c r="DJ29" s="306"/>
      <c r="DK29" s="306"/>
      <c r="DL29" s="306"/>
      <c r="DM29" s="306"/>
      <c r="DN29" s="306"/>
      <c r="DO29" s="306"/>
      <c r="DP29" s="306"/>
      <c r="DQ29" s="306"/>
      <c r="DR29" s="306"/>
      <c r="DS29" s="306"/>
      <c r="DT29" s="306"/>
      <c r="DU29" s="306"/>
      <c r="DV29" s="306"/>
      <c r="DW29" s="306"/>
      <c r="DX29" s="140"/>
      <c r="DY29" s="140"/>
      <c r="DZ29" s="140"/>
      <c r="EA29" s="140"/>
      <c r="EB29" s="140"/>
    </row>
    <row r="30" spans="1:163" ht="12.75" customHeight="1">
      <c r="A30" s="302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98" t="str">
        <f>IFERROR(INDEX(учреждения!$L$15:$L$57,MATCH(ТИТУЛ!$CO$18,учреждения!$C$15:$C$57,0)),"")</f>
        <v>Главный бухгалтер</v>
      </c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312"/>
      <c r="DA30" s="313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3"/>
      <c r="DX30" s="302" t="str">
        <f>IFERROR(INDEX(учреждения!$M$15:$M$57,MATCH(ТИТУЛ!$CO$18,учреждения!$C$15:$C$57,0)),"")</f>
        <v>Артемьева Елизавета Михайловна</v>
      </c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</row>
    <row r="31" spans="1:163" ht="11.25" customHeight="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  <c r="EQ31" s="304"/>
      <c r="ER31" s="304"/>
      <c r="ES31" s="304"/>
      <c r="ET31" s="304"/>
      <c r="EU31" s="304"/>
      <c r="EV31" s="304"/>
      <c r="EW31" s="304"/>
      <c r="EX31" s="304"/>
      <c r="EY31" s="304"/>
      <c r="EZ31" s="304"/>
      <c r="FA31" s="304"/>
      <c r="FB31" s="304"/>
      <c r="FC31" s="304"/>
      <c r="FD31" s="304"/>
      <c r="FE31" s="304"/>
      <c r="FG31" s="104" t="s">
        <v>512</v>
      </c>
    </row>
    <row r="32" spans="1:163" ht="12.75" customHeight="1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309" t="str">
        <f>CONCATENATE(ТИТУЛ!$AN$15," ",ТИТУЛ!$AU$15," ",ТИТУЛ!$BJ$15,ТИТУЛ!$BN$15,ТИТУЛ!$BQ$15)</f>
        <v>15 января 2020 г.</v>
      </c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00" t="s">
        <v>225</v>
      </c>
      <c r="DA32" s="301"/>
      <c r="DB32" s="301"/>
      <c r="DC32" s="301"/>
      <c r="DD32" s="301"/>
      <c r="DE32" s="301"/>
      <c r="DF32" s="301"/>
      <c r="DG32" s="301"/>
      <c r="DH32" s="301"/>
      <c r="DI32" s="301"/>
      <c r="DJ32" s="301"/>
      <c r="DK32" s="301"/>
      <c r="DL32" s="301"/>
      <c r="DM32" s="301"/>
      <c r="DN32" s="301"/>
      <c r="DO32" s="301"/>
      <c r="DP32" s="301"/>
      <c r="DQ32" s="301"/>
      <c r="DR32" s="301"/>
      <c r="DS32" s="301"/>
      <c r="DT32" s="301"/>
      <c r="DU32" s="301"/>
      <c r="DV32" s="301"/>
      <c r="DW32" s="301"/>
    </row>
    <row r="33" spans="1:161" ht="12.75" customHeight="1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98" t="str">
        <f>ПОКАЗАТЕЛИ!G318</f>
        <v>Исполнитель</v>
      </c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315" t="str">
        <f>ПОКАЗАТЕЛИ!I318</f>
        <v/>
      </c>
      <c r="DA33" s="316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18" t="str">
        <f>ПОКАЗАТЕЛИ!K318</f>
        <v>Артемьева Елизавета Михайловна</v>
      </c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</row>
    <row r="34" spans="1:161" ht="12.75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317"/>
      <c r="DA34" s="317"/>
      <c r="DB34" s="317"/>
      <c r="DC34" s="317"/>
      <c r="DD34" s="317"/>
      <c r="DE34" s="317"/>
      <c r="DF34" s="317"/>
      <c r="DG34" s="317"/>
      <c r="DH34" s="317"/>
      <c r="DI34" s="317"/>
      <c r="DJ34" s="317"/>
      <c r="DK34" s="317"/>
      <c r="DL34" s="317"/>
      <c r="DM34" s="317"/>
      <c r="DN34" s="317"/>
      <c r="DO34" s="317"/>
      <c r="DP34" s="317"/>
      <c r="DQ34" s="317"/>
      <c r="DR34" s="317"/>
      <c r="DS34" s="317"/>
      <c r="DT34" s="317"/>
      <c r="DU34" s="317"/>
      <c r="DV34" s="317"/>
      <c r="DW34" s="317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</row>
    <row r="35" spans="1:161" ht="15" customHeight="1">
      <c r="A35" s="302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CZ35" s="300" t="s">
        <v>225</v>
      </c>
      <c r="DA35" s="301"/>
      <c r="DB35" s="301"/>
      <c r="DC35" s="301"/>
      <c r="DD35" s="301"/>
      <c r="DE35" s="301"/>
      <c r="DF35" s="301"/>
      <c r="DG35" s="301"/>
      <c r="DH35" s="301"/>
      <c r="DI35" s="301"/>
      <c r="DJ35" s="301"/>
      <c r="DK35" s="301"/>
      <c r="DL35" s="301"/>
      <c r="DM35" s="301"/>
      <c r="DN35" s="301"/>
      <c r="DO35" s="301"/>
      <c r="DP35" s="301"/>
      <c r="DQ35" s="301"/>
      <c r="DR35" s="301"/>
      <c r="DS35" s="301"/>
      <c r="DT35" s="301"/>
      <c r="DU35" s="301"/>
      <c r="DV35" s="301"/>
      <c r="DW35" s="301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mergeCells count="188">
    <mergeCell ref="BW33:CY34"/>
    <mergeCell ref="BW30:CY31"/>
    <mergeCell ref="BW27:CY28"/>
    <mergeCell ref="CZ35:DW35"/>
    <mergeCell ref="A35:BV35"/>
    <mergeCell ref="DX30:FE31"/>
    <mergeCell ref="CZ32:DW32"/>
    <mergeCell ref="DX27:FE28"/>
    <mergeCell ref="CZ29:DW29"/>
    <mergeCell ref="BW29:CY29"/>
    <mergeCell ref="BW32:CY32"/>
    <mergeCell ref="CZ27:DW28"/>
    <mergeCell ref="CZ30:DW31"/>
    <mergeCell ref="CZ33:DW34"/>
    <mergeCell ref="DX33:FE34"/>
    <mergeCell ref="A34:BV34"/>
    <mergeCell ref="A26:BV29"/>
    <mergeCell ref="A30:BV33"/>
    <mergeCell ref="EF25:ER25"/>
    <mergeCell ref="ES25:FE25"/>
    <mergeCell ref="EF23:ER23"/>
    <mergeCell ref="ES23:FE23"/>
    <mergeCell ref="A24:H24"/>
    <mergeCell ref="I24:CM24"/>
    <mergeCell ref="CN24:CU24"/>
    <mergeCell ref="CV24:DE24"/>
    <mergeCell ref="DF24:DR24"/>
    <mergeCell ref="DS24:EE24"/>
    <mergeCell ref="EF24:ER24"/>
    <mergeCell ref="A23:H23"/>
    <mergeCell ref="I23:CM23"/>
    <mergeCell ref="CV23:DE23"/>
    <mergeCell ref="DS23:EE23"/>
    <mergeCell ref="ES24:FE24"/>
    <mergeCell ref="DF23:DR23"/>
    <mergeCell ref="CN23:CU23"/>
    <mergeCell ref="A25:H25"/>
    <mergeCell ref="I25:CM25"/>
    <mergeCell ref="CN25:CU25"/>
    <mergeCell ref="CV25:DE25"/>
    <mergeCell ref="DF25:DR25"/>
    <mergeCell ref="DS25:EE25"/>
    <mergeCell ref="EF21:ER21"/>
    <mergeCell ref="ES21:FE21"/>
    <mergeCell ref="A22:H22"/>
    <mergeCell ref="I22:CM22"/>
    <mergeCell ref="CN22:CU22"/>
    <mergeCell ref="CV22:DE22"/>
    <mergeCell ref="DF22:DR22"/>
    <mergeCell ref="DS22:EE22"/>
    <mergeCell ref="EF22:ER22"/>
    <mergeCell ref="ES22:FE22"/>
    <mergeCell ref="A21:H21"/>
    <mergeCell ref="I21:CM21"/>
    <mergeCell ref="CN21:CU21"/>
    <mergeCell ref="CV21:DE21"/>
    <mergeCell ref="DF21:DR21"/>
    <mergeCell ref="DS21:EE21"/>
    <mergeCell ref="EF19:ER19"/>
    <mergeCell ref="ES19:FE19"/>
    <mergeCell ref="A20:H20"/>
    <mergeCell ref="I20:CM20"/>
    <mergeCell ref="CN20:CU20"/>
    <mergeCell ref="CV20:DE20"/>
    <mergeCell ref="DF20:DR20"/>
    <mergeCell ref="DS20:EE20"/>
    <mergeCell ref="EF20:ER20"/>
    <mergeCell ref="ES20:FE20"/>
    <mergeCell ref="A19:H19"/>
    <mergeCell ref="I19:CM19"/>
    <mergeCell ref="CN19:CU19"/>
    <mergeCell ref="CV19:DE19"/>
    <mergeCell ref="DF19:DR19"/>
    <mergeCell ref="DS19:EE19"/>
    <mergeCell ref="EF18:ER18"/>
    <mergeCell ref="ES18:FE18"/>
    <mergeCell ref="A18:H18"/>
    <mergeCell ref="I18:CM18"/>
    <mergeCell ref="CN18:CU18"/>
    <mergeCell ref="CV18:DE18"/>
    <mergeCell ref="DF18:DR18"/>
    <mergeCell ref="DS18:EE18"/>
    <mergeCell ref="EF16:ER16"/>
    <mergeCell ref="ES16:FE16"/>
    <mergeCell ref="A17:H17"/>
    <mergeCell ref="I17:CM17"/>
    <mergeCell ref="CN17:CU17"/>
    <mergeCell ref="CV17:DE17"/>
    <mergeCell ref="DF17:DR17"/>
    <mergeCell ref="DS17:EE17"/>
    <mergeCell ref="EF17:ER17"/>
    <mergeCell ref="ES17:FE17"/>
    <mergeCell ref="A16:H16"/>
    <mergeCell ref="I16:CM16"/>
    <mergeCell ref="CN16:CU16"/>
    <mergeCell ref="CV16:DE16"/>
    <mergeCell ref="DF16:DR16"/>
    <mergeCell ref="DS16:EE16"/>
    <mergeCell ref="EF14:ER14"/>
    <mergeCell ref="ES14:FE14"/>
    <mergeCell ref="A15:H15"/>
    <mergeCell ref="I15:CM15"/>
    <mergeCell ref="CN15:CU15"/>
    <mergeCell ref="CV15:DE15"/>
    <mergeCell ref="DF15:DR15"/>
    <mergeCell ref="DS15:EE15"/>
    <mergeCell ref="EF15:ER15"/>
    <mergeCell ref="ES15:FE15"/>
    <mergeCell ref="A14:H14"/>
    <mergeCell ref="I14:CM14"/>
    <mergeCell ref="CN14:CU14"/>
    <mergeCell ref="CV14:DE14"/>
    <mergeCell ref="DF14:DR14"/>
    <mergeCell ref="DS14:EE14"/>
    <mergeCell ref="EF12:ER12"/>
    <mergeCell ref="ES12:FE12"/>
    <mergeCell ref="A13:H13"/>
    <mergeCell ref="I13:CM13"/>
    <mergeCell ref="CN13:CU13"/>
    <mergeCell ref="CV13:DE13"/>
    <mergeCell ref="DF13:DR13"/>
    <mergeCell ref="DS13:EE13"/>
    <mergeCell ref="EF13:ER13"/>
    <mergeCell ref="ES13:FE13"/>
    <mergeCell ref="A12:H12"/>
    <mergeCell ref="I12:CM12"/>
    <mergeCell ref="CN12:CU12"/>
    <mergeCell ref="CV12:DE12"/>
    <mergeCell ref="DF12:DR12"/>
    <mergeCell ref="DS12:EE12"/>
    <mergeCell ref="EF10:ER10"/>
    <mergeCell ref="ES10:FE10"/>
    <mergeCell ref="A11:H11"/>
    <mergeCell ref="I11:CM11"/>
    <mergeCell ref="CN11:CU11"/>
    <mergeCell ref="CV11:DE11"/>
    <mergeCell ref="DF11:DR11"/>
    <mergeCell ref="DS11:EE11"/>
    <mergeCell ref="EF11:ER11"/>
    <mergeCell ref="ES11:FE11"/>
    <mergeCell ref="A10:H10"/>
    <mergeCell ref="I10:CM10"/>
    <mergeCell ref="CN10:CU10"/>
    <mergeCell ref="CV10:DE10"/>
    <mergeCell ref="DF10:DR10"/>
    <mergeCell ref="DS10:EE10"/>
    <mergeCell ref="EF8:ER8"/>
    <mergeCell ref="ES8:FE8"/>
    <mergeCell ref="A9:H9"/>
    <mergeCell ref="I9:CM9"/>
    <mergeCell ref="CN9:CU9"/>
    <mergeCell ref="CV9:DE9"/>
    <mergeCell ref="DF9:DR9"/>
    <mergeCell ref="DS9:EE9"/>
    <mergeCell ref="EF9:ER9"/>
    <mergeCell ref="ES9:FE9"/>
    <mergeCell ref="A8:H8"/>
    <mergeCell ref="I8:CM8"/>
    <mergeCell ref="CN8:CU8"/>
    <mergeCell ref="CV8:DE8"/>
    <mergeCell ref="DF8:DR8"/>
    <mergeCell ref="DS8:EE8"/>
    <mergeCell ref="A6:H6"/>
    <mergeCell ref="I6:CM6"/>
    <mergeCell ref="CN6:CU6"/>
    <mergeCell ref="CV6:DE6"/>
    <mergeCell ref="DF6:DR6"/>
    <mergeCell ref="DS6:EE6"/>
    <mergeCell ref="EF6:ER6"/>
    <mergeCell ref="ES6:FE6"/>
    <mergeCell ref="A7:H7"/>
    <mergeCell ref="I7:CM7"/>
    <mergeCell ref="CN7:CU7"/>
    <mergeCell ref="CV7:DE7"/>
    <mergeCell ref="DF7:DR7"/>
    <mergeCell ref="DS7:EE7"/>
    <mergeCell ref="EF7:ER7"/>
    <mergeCell ref="ES7:FE7"/>
    <mergeCell ref="ES4:FE5"/>
    <mergeCell ref="B1:FD1"/>
    <mergeCell ref="A3:H5"/>
    <mergeCell ref="I3:CM5"/>
    <mergeCell ref="CN3:CU5"/>
    <mergeCell ref="CV3:DE5"/>
    <mergeCell ref="DF3:FE3"/>
    <mergeCell ref="DF4:DR5"/>
    <mergeCell ref="DS4:EE5"/>
    <mergeCell ref="EF4:ER5"/>
  </mergeCells>
  <printOptions horizontalCentered="1"/>
  <pageMargins left="0.39370078740157483" right="0.39370078740157483" top="0.39370078740157483" bottom="0.39370078740157483" header="0" footer="0"/>
  <pageSetup paperSize="9" scale="96" firstPageNumber="11" orientation="landscape" useFirstPageNumber="1" r:id="rId1"/>
  <headerFooter alignWithMargins="0">
    <oddFooter xml:space="preserve">&amp;L&amp;T &amp;D&amp;Cпоказатели 20200114&amp;R&amp;P из 13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M62"/>
  <sheetViews>
    <sheetView showZeros="0" view="pageBreakPreview" topLeftCell="A46" zoomScale="115" zoomScaleNormal="100" zoomScaleSheetLayoutView="115" workbookViewId="0">
      <selection activeCell="A55" sqref="A55:A56"/>
    </sheetView>
  </sheetViews>
  <sheetFormatPr defaultColWidth="9.109375" defaultRowHeight="13.8"/>
  <cols>
    <col min="1" max="1" width="37.109375" style="46" customWidth="1"/>
    <col min="2" max="2" width="11.44140625" style="46" customWidth="1"/>
    <col min="3" max="3" width="7" style="46" customWidth="1"/>
    <col min="4" max="4" width="5.6640625" style="46" customWidth="1"/>
    <col min="5" max="5" width="4.44140625" style="46" customWidth="1"/>
    <col min="6" max="6" width="4.5546875" style="46" customWidth="1"/>
    <col min="7" max="7" width="9.109375" style="46"/>
    <col min="8" max="8" width="10" style="46" customWidth="1"/>
    <col min="9" max="9" width="9.109375" style="46"/>
    <col min="10" max="10" width="8.6640625" style="46" customWidth="1"/>
    <col min="11" max="11" width="14.6640625" style="46" customWidth="1"/>
    <col min="12" max="12" width="16.33203125" style="46" customWidth="1"/>
    <col min="13" max="14" width="10" style="46" bestFit="1" customWidth="1"/>
    <col min="15" max="16384" width="9.109375" style="46"/>
  </cols>
  <sheetData>
    <row r="1" spans="1:13">
      <c r="A1" s="342" t="str">
        <f>IF(AND(L23=0,ПОКАЗАТЕЛИ!G44=0),"НЕ ПЕЧАТАЕТЬСЯ","")</f>
        <v>НЕ ПЕЧАТАЕТЬСЯ</v>
      </c>
      <c r="B1" s="343"/>
      <c r="C1" s="343"/>
      <c r="D1" s="343"/>
      <c r="E1" s="343"/>
      <c r="F1" s="343"/>
      <c r="G1" s="352" t="s">
        <v>3</v>
      </c>
      <c r="H1" s="352"/>
      <c r="I1" s="352"/>
      <c r="J1" s="352"/>
      <c r="K1" s="352"/>
      <c r="L1" s="352"/>
    </row>
    <row r="2" spans="1:13" ht="14.4" customHeight="1">
      <c r="A2" s="343"/>
      <c r="B2" s="343"/>
      <c r="C2" s="343"/>
      <c r="D2" s="343"/>
      <c r="E2" s="343"/>
      <c r="F2" s="343"/>
      <c r="G2" s="347" t="str">
        <f>INDEX(учреждения!J15:J57,MATCH(ТИТУЛ!CO18,учреждения!C15:C57,0))</f>
        <v>Директор</v>
      </c>
      <c r="H2" s="348"/>
      <c r="I2" s="348"/>
      <c r="J2" s="348"/>
      <c r="K2" s="348"/>
      <c r="L2" s="348"/>
    </row>
    <row r="3" spans="1:13" ht="11.25" customHeight="1">
      <c r="A3" s="341" t="str">
        <f>IF(AND(L23=0,ПОКАЗАТЕЛИ!G44=0),"НЕ ПРЕДСТАВЛЯЕТЬСЯ","")</f>
        <v>НЕ ПРЕДСТАВЛЯЕТЬСЯ</v>
      </c>
      <c r="B3" s="341"/>
      <c r="C3" s="341"/>
      <c r="D3" s="341"/>
      <c r="E3" s="341"/>
      <c r="F3" s="341"/>
      <c r="G3" s="358" t="s">
        <v>4</v>
      </c>
      <c r="H3" s="358"/>
      <c r="I3" s="358"/>
      <c r="J3" s="358"/>
      <c r="K3" s="358"/>
      <c r="L3" s="358"/>
    </row>
    <row r="4" spans="1:13" ht="45" customHeight="1">
      <c r="A4" s="341"/>
      <c r="B4" s="341"/>
      <c r="C4" s="341"/>
      <c r="D4" s="341"/>
      <c r="E4" s="341"/>
      <c r="F4" s="341"/>
      <c r="G4" s="346" t="str">
        <f>INDEX(учреждения!F15:F57,MATCH(ТИТУЛ!CO18,учреждения!C15:C57,0))</f>
        <v>муниципальное автономное учреждение "Физкультурно-оздоровительный комплекс "Атлант" в г.Шахунья"</v>
      </c>
      <c r="H4" s="188"/>
      <c r="I4" s="188"/>
      <c r="J4" s="188"/>
      <c r="K4" s="188"/>
      <c r="L4" s="188"/>
    </row>
    <row r="5" spans="1:13" s="47" customFormat="1" ht="12" customHeight="1">
      <c r="A5" s="341"/>
      <c r="B5" s="341"/>
      <c r="C5" s="341"/>
      <c r="D5" s="341"/>
      <c r="E5" s="341"/>
      <c r="F5" s="341"/>
      <c r="G5" s="359" t="s">
        <v>5</v>
      </c>
      <c r="H5" s="359"/>
      <c r="I5" s="359"/>
      <c r="J5" s="359"/>
      <c r="K5" s="359"/>
      <c r="L5" s="359"/>
    </row>
    <row r="6" spans="1:13" ht="31.2">
      <c r="A6" s="341"/>
      <c r="B6" s="341"/>
      <c r="C6" s="341"/>
      <c r="D6" s="341"/>
      <c r="E6" s="341"/>
      <c r="F6" s="341"/>
      <c r="G6" s="401">
        <f>B54</f>
        <v>0</v>
      </c>
      <c r="H6" s="402"/>
      <c r="I6" s="402"/>
      <c r="J6" s="402"/>
      <c r="K6" s="349" t="str">
        <f>INDEX(учреждения!K15:K57,MATCH(ТИТУЛ!CO18,учреждения!C15:C57,0))</f>
        <v>Габдулин Шамиль Раульевич</v>
      </c>
      <c r="L6" s="349"/>
    </row>
    <row r="7" spans="1:13" s="47" customFormat="1" ht="15" customHeight="1">
      <c r="D7" s="48"/>
      <c r="E7" s="48"/>
      <c r="F7" s="48"/>
      <c r="G7" s="86" t="str">
        <f>CONCATENATE(ТИТУЛ!$AN$15," ",ТИТУЛ!$AU$15," ",ТИТУЛ!$BJ$15,ТИТУЛ!$BN$15,ТИТУЛ!$BQ$15," М.П.")</f>
        <v>15 января 2020 г. М.П.</v>
      </c>
      <c r="H7" s="49"/>
      <c r="I7" s="360" t="s">
        <v>284</v>
      </c>
      <c r="J7" s="360"/>
      <c r="K7" s="358" t="s">
        <v>21</v>
      </c>
      <c r="L7" s="358"/>
    </row>
    <row r="8" spans="1:13">
      <c r="J8" s="50"/>
      <c r="K8" s="50"/>
      <c r="L8" s="50"/>
    </row>
    <row r="9" spans="1:13">
      <c r="A9" s="375" t="s">
        <v>39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51"/>
      <c r="M9" s="50"/>
    </row>
    <row r="10" spans="1:13" ht="14.4">
      <c r="A10" s="361" t="str">
        <f>CONCATENATE("ОБ ОПЕРАЦИЯХ С ЦЕЛЕВЫМИ СУБСИДИЯМИ, ПРЕДОСТАВЛЕННЫМИ МУНИЦИПАЛЬНОМУ УЧРЕЖДЕНИЮ НА ",ТИТУЛ!EU1," г.")</f>
        <v>ОБ ОПЕРАЦИЯХ С ЦЕЛЕВЫМИ СУБСИДИЯМИ, ПРЕДОСТАВЛЕННЫМИ МУНИЦИПАЛЬНОМУ УЧРЕЖДЕНИЮ НА 2019 г.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51" t="s">
        <v>22</v>
      </c>
      <c r="M10" s="50"/>
    </row>
    <row r="11" spans="1:13" ht="14.4">
      <c r="A11" s="352" t="str">
        <f>CONCATENATE("                    от ",ТИТУЛ!$AN$15," ",ТИТУЛ!$AU$15," ",ТИТУЛ!$BJ$15,ТИТУЛ!$BN$15,ТИТУЛ!$BQ$15)</f>
        <v xml:space="preserve">                    от 15 января 2020 г.</v>
      </c>
      <c r="B11" s="353"/>
      <c r="C11" s="353"/>
      <c r="D11" s="353"/>
      <c r="E11" s="353"/>
      <c r="F11" s="353"/>
      <c r="G11" s="353"/>
      <c r="H11" s="353"/>
      <c r="I11" s="353"/>
      <c r="J11" s="354"/>
      <c r="K11" s="52" t="s">
        <v>7</v>
      </c>
      <c r="L11" s="53">
        <v>501016</v>
      </c>
      <c r="M11" s="90"/>
    </row>
    <row r="12" spans="1:13" ht="15" customHeight="1">
      <c r="A12" s="355" t="s">
        <v>276</v>
      </c>
      <c r="B12" s="362" t="str">
        <f>INDEX(учреждения!$F$15:$F$57,MATCH(ТИТУЛ!$CO$18,учреждения!$C$15:$C$57,0))</f>
        <v>муниципальное автономное учреждение "Физкультурно-оздоровительный комплекс "Атлант" в г.Шахунья"</v>
      </c>
      <c r="C12" s="362"/>
      <c r="D12" s="172"/>
      <c r="E12" s="172"/>
      <c r="F12" s="172"/>
      <c r="G12" s="172"/>
      <c r="H12" s="172"/>
      <c r="I12" s="172"/>
      <c r="J12" s="172"/>
      <c r="K12" s="52" t="s">
        <v>8</v>
      </c>
      <c r="L12" s="53"/>
      <c r="M12" s="91"/>
    </row>
    <row r="13" spans="1:13" ht="14.4">
      <c r="A13" s="356"/>
      <c r="B13" s="188"/>
      <c r="C13" s="188"/>
      <c r="D13" s="188"/>
      <c r="E13" s="188"/>
      <c r="F13" s="188"/>
      <c r="G13" s="188"/>
      <c r="H13" s="188"/>
      <c r="I13" s="188"/>
      <c r="J13" s="188"/>
      <c r="K13" s="52" t="s">
        <v>9</v>
      </c>
      <c r="L13" s="53" t="str">
        <f>INDEX(учреждения!$G$15:$G$57,MATCH(ТИТУЛ!$CO$18,учреждения!$C$15:$C$57,0))</f>
        <v>89871414</v>
      </c>
      <c r="M13" s="91"/>
    </row>
    <row r="14" spans="1:13" ht="3" customHeight="1" thickBot="1">
      <c r="K14" s="47"/>
      <c r="L14" s="350"/>
      <c r="M14" s="91"/>
    </row>
    <row r="15" spans="1:13" ht="15" thickBot="1">
      <c r="B15" s="54" t="s">
        <v>10</v>
      </c>
      <c r="C15" s="54"/>
      <c r="D15" s="370" t="str">
        <f>CONCATENATE(ТИТУЛ!$CO$18," / 523901001")</f>
        <v>5239009749 / 523901001</v>
      </c>
      <c r="E15" s="371"/>
      <c r="F15" s="372"/>
      <c r="G15" s="373"/>
      <c r="K15" s="55" t="s">
        <v>11</v>
      </c>
      <c r="L15" s="351"/>
      <c r="M15" s="91"/>
    </row>
    <row r="16" spans="1:13" ht="3" customHeight="1">
      <c r="K16" s="47"/>
      <c r="L16" s="351"/>
      <c r="M16" s="91"/>
    </row>
    <row r="17" spans="1:13" ht="14.4">
      <c r="A17" s="51" t="s">
        <v>12</v>
      </c>
      <c r="B17" s="374" t="s">
        <v>277</v>
      </c>
      <c r="C17" s="374"/>
      <c r="D17" s="374"/>
      <c r="E17" s="374"/>
      <c r="F17" s="374"/>
      <c r="G17" s="374"/>
      <c r="H17" s="374"/>
      <c r="I17" s="374"/>
      <c r="J17" s="374"/>
      <c r="K17" s="55" t="s">
        <v>13</v>
      </c>
      <c r="L17" s="53">
        <v>22758000</v>
      </c>
      <c r="M17" s="91"/>
    </row>
    <row r="18" spans="1:13" ht="27.75" customHeight="1">
      <c r="A18" s="384" t="s">
        <v>279</v>
      </c>
      <c r="B18" s="385"/>
      <c r="C18" s="56"/>
      <c r="D18" s="366" t="str">
        <f>INDEX(учреждения!E3:E13,MATCH((INDEX(учреждения!A15:A57,MATCH(ТИТУЛ!CO18,учреждения!C15:C57,0))),учреждения!A3:A13,0))</f>
        <v>Администрация городского округа город Шахунья Нижегородской области</v>
      </c>
      <c r="E18" s="367"/>
      <c r="F18" s="367"/>
      <c r="G18" s="367"/>
      <c r="H18" s="367"/>
      <c r="I18" s="367"/>
      <c r="J18" s="367"/>
      <c r="K18" s="52" t="s">
        <v>14</v>
      </c>
      <c r="L18" s="53" t="str">
        <f>INDEX(учреждения!C3:C13,MATCH((INDEX(учреждения!A15:A57,MATCH(ТИТУЛ!CO18,учреждения!C15:C57,0))),учреждения!A3:A13,0))</f>
        <v>487</v>
      </c>
      <c r="M18" s="91"/>
    </row>
    <row r="19" spans="1:13" ht="15" customHeight="1">
      <c r="A19" s="384" t="s">
        <v>280</v>
      </c>
      <c r="B19" s="385"/>
      <c r="C19" s="56"/>
      <c r="D19" s="368" t="s">
        <v>278</v>
      </c>
      <c r="E19" s="369"/>
      <c r="F19" s="369"/>
      <c r="G19" s="369"/>
      <c r="H19" s="369"/>
      <c r="I19" s="369"/>
      <c r="J19" s="369"/>
      <c r="K19" s="382" t="s">
        <v>9</v>
      </c>
      <c r="L19" s="378">
        <v>2284251</v>
      </c>
      <c r="M19" s="91"/>
    </row>
    <row r="20" spans="1:13" ht="12.75" customHeight="1">
      <c r="A20" s="385"/>
      <c r="B20" s="385"/>
      <c r="C20" s="56"/>
      <c r="D20" s="188"/>
      <c r="E20" s="188"/>
      <c r="F20" s="188"/>
      <c r="G20" s="188"/>
      <c r="H20" s="188"/>
      <c r="I20" s="188"/>
      <c r="J20" s="188"/>
      <c r="K20" s="383"/>
      <c r="L20" s="377"/>
      <c r="M20" s="91"/>
    </row>
    <row r="21" spans="1:13" ht="14.4">
      <c r="A21" s="47" t="s">
        <v>37</v>
      </c>
      <c r="K21" s="52" t="s">
        <v>15</v>
      </c>
      <c r="L21" s="53">
        <v>383</v>
      </c>
      <c r="M21" s="91"/>
    </row>
    <row r="22" spans="1:13" ht="14.4">
      <c r="B22" s="363"/>
      <c r="C22" s="363"/>
      <c r="D22" s="363"/>
      <c r="E22" s="363"/>
      <c r="F22" s="363"/>
      <c r="G22" s="363"/>
      <c r="K22" s="52" t="s">
        <v>36</v>
      </c>
      <c r="L22" s="53"/>
      <c r="M22" s="91"/>
    </row>
    <row r="23" spans="1:13">
      <c r="B23" s="364" t="s">
        <v>38</v>
      </c>
      <c r="C23" s="364"/>
      <c r="D23" s="364"/>
      <c r="E23" s="365"/>
      <c r="F23" s="365"/>
      <c r="G23" s="365"/>
      <c r="K23" s="52" t="s">
        <v>2</v>
      </c>
      <c r="L23" s="44">
        <f>SUMIFS(ПОКАЗАТЕЛИ!G7:G17,ПОКАЗАТЕЛИ!A7:A17,КБК!E892)</f>
        <v>0</v>
      </c>
      <c r="M23" s="50" t="s">
        <v>511</v>
      </c>
    </row>
    <row r="24" spans="1:13" s="57" customFormat="1" ht="39.75" customHeight="1">
      <c r="A24" s="378" t="s">
        <v>281</v>
      </c>
      <c r="B24" s="379" t="s">
        <v>282</v>
      </c>
      <c r="C24" s="386" t="s">
        <v>211</v>
      </c>
      <c r="D24" s="369"/>
      <c r="E24" s="387"/>
      <c r="F24" s="237" t="s">
        <v>16</v>
      </c>
      <c r="G24" s="386" t="str">
        <f>CONCATENATE("Разрешенныe к использованию суммы остатков субсидии прошлых лет на начало ",ТИТУЛ!EU1," г.")</f>
        <v>Разрешенныe к использованию суммы остатков субсидии прошлых лет на начало 2019 г.</v>
      </c>
      <c r="H24" s="390"/>
      <c r="I24" s="386" t="s">
        <v>18</v>
      </c>
      <c r="J24" s="269"/>
      <c r="K24" s="237" t="s">
        <v>19</v>
      </c>
      <c r="L24" s="376"/>
      <c r="M24" s="85"/>
    </row>
    <row r="25" spans="1:13" ht="15" customHeight="1">
      <c r="A25" s="377"/>
      <c r="B25" s="380"/>
      <c r="C25" s="388" t="s">
        <v>305</v>
      </c>
      <c r="D25" s="357" t="s">
        <v>469</v>
      </c>
      <c r="E25" s="357" t="s">
        <v>212</v>
      </c>
      <c r="F25" s="377"/>
      <c r="G25" s="391"/>
      <c r="H25" s="392"/>
      <c r="I25" s="380"/>
      <c r="J25" s="395"/>
      <c r="K25" s="377"/>
      <c r="L25" s="377"/>
    </row>
    <row r="26" spans="1:13" ht="18" customHeight="1">
      <c r="A26" s="377"/>
      <c r="B26" s="381"/>
      <c r="C26" s="389"/>
      <c r="D26" s="357"/>
      <c r="E26" s="357"/>
      <c r="F26" s="377"/>
      <c r="G26" s="393"/>
      <c r="H26" s="394"/>
      <c r="I26" s="393"/>
      <c r="J26" s="394"/>
      <c r="K26" s="58" t="s">
        <v>35</v>
      </c>
      <c r="L26" s="58" t="s">
        <v>34</v>
      </c>
    </row>
    <row r="27" spans="1:13" ht="15" customHeight="1">
      <c r="A27" s="67" t="str">
        <f t="array" ref="A27:A53">IFERROR(INDEX(КБК!$E$892:$E$894,SMALL(IF(((NOT(ISERR(SEARCH(ПОКАЗАТЕЛИ!N1,КБК!$D$892:$D$894))))),ROW(КБК!$E$892:$E$894)-КБК!$A$891,""),ROW()-26)),"")</f>
        <v/>
      </c>
      <c r="B27" s="53" t="str">
        <f t="array" ref="B27:B53" ca="1">IFERROR(MID(A27,MATCH(TRUE,ISNUMBER(MID(A27,ROW(INDIRECT("1:"&amp;LEN(A27))),1)*1),0),9),"")</f>
        <v/>
      </c>
      <c r="C27" s="53" t="str">
        <f t="array" ref="C27:C53">IFERROR(INDEX(КБК!$H$892:$H$894,SMALL(IF(((NOT(ISERR(SEARCH(ПОКАЗАТЕЛИ!N1,КБК!$D$892:$D$894))))),ROW(КБК!$G$892:$G$894)-КБК!$A$891,""),ROW()-26)),"")</f>
        <v/>
      </c>
      <c r="D27" s="53" t="str">
        <f t="array" ref="D27:D53">IFERROR(INDEX(КБК!$G$892:$G$894,SMALL(IF(((NOT(ISERR(SEARCH(ПОКАЗАТЕЛИ!N1,КБК!$D$892:$D$894))))),ROW(КБК!$G$892:$G$894)-КБК!$A$891,""),ROW()-26)),"")</f>
        <v/>
      </c>
      <c r="E27" s="53" t="str">
        <f t="array" ref="E27:E53">IFERROR(INDEX(КБК!$F$892:$F$894,SMALL(IF(((NOT(ISERR(SEARCH(ПОКАЗАТЕЛИ!N1,КБК!$D$892:$D$894))))),ROW(КБК!$G$892:$G$894)-КБК!$A$891,""),ROW()-26)),"")</f>
        <v/>
      </c>
      <c r="F27" s="45"/>
      <c r="G27" s="337"/>
      <c r="H27" s="338"/>
      <c r="I27" s="339"/>
      <c r="J27" s="400"/>
      <c r="K27" s="61"/>
      <c r="L27" s="61"/>
    </row>
    <row r="28" spans="1:13" ht="15" customHeight="1">
      <c r="A28" s="67" t="str">
        <v/>
      </c>
      <c r="B28" s="53" t="str">
        <f ca="1"/>
        <v/>
      </c>
      <c r="C28" s="53" t="str">
        <v/>
      </c>
      <c r="D28" s="53" t="str">
        <v/>
      </c>
      <c r="E28" s="53" t="str">
        <v/>
      </c>
      <c r="F28" s="45"/>
      <c r="G28" s="337"/>
      <c r="H28" s="338"/>
      <c r="I28" s="339"/>
      <c r="J28" s="400"/>
      <c r="K28" s="61"/>
      <c r="L28" s="61"/>
    </row>
    <row r="29" spans="1:13" ht="15" customHeight="1">
      <c r="A29" s="67" t="str">
        <v/>
      </c>
      <c r="B29" s="53" t="str">
        <f ca="1"/>
        <v/>
      </c>
      <c r="C29" s="53" t="str">
        <v/>
      </c>
      <c r="D29" s="53" t="str">
        <v/>
      </c>
      <c r="E29" s="53" t="str">
        <v/>
      </c>
      <c r="F29" s="45"/>
      <c r="G29" s="337"/>
      <c r="H29" s="338"/>
      <c r="I29" s="339"/>
      <c r="J29" s="400"/>
      <c r="K29" s="61"/>
      <c r="L29" s="61"/>
    </row>
    <row r="30" spans="1:13" ht="15" customHeight="1">
      <c r="A30" s="67" t="str">
        <v/>
      </c>
      <c r="B30" s="53" t="str">
        <f ca="1"/>
        <v/>
      </c>
      <c r="C30" s="53" t="str">
        <v/>
      </c>
      <c r="D30" s="53" t="str">
        <v/>
      </c>
      <c r="E30" s="53" t="str">
        <v/>
      </c>
      <c r="F30" s="45"/>
      <c r="G30" s="337"/>
      <c r="H30" s="338"/>
      <c r="I30" s="339"/>
      <c r="J30" s="400"/>
      <c r="K30" s="61"/>
      <c r="L30" s="61"/>
    </row>
    <row r="31" spans="1:13" ht="15" customHeight="1">
      <c r="A31" s="67" t="str">
        <v/>
      </c>
      <c r="B31" s="53" t="str">
        <f ca="1"/>
        <v/>
      </c>
      <c r="C31" s="53" t="str">
        <v/>
      </c>
      <c r="D31" s="53" t="str">
        <v/>
      </c>
      <c r="E31" s="53" t="str">
        <v/>
      </c>
      <c r="F31" s="45"/>
      <c r="G31" s="337"/>
      <c r="H31" s="338"/>
      <c r="I31" s="339"/>
      <c r="J31" s="400"/>
      <c r="K31" s="61"/>
      <c r="L31" s="61"/>
    </row>
    <row r="32" spans="1:13" ht="15" customHeight="1">
      <c r="A32" s="67" t="str">
        <v/>
      </c>
      <c r="B32" s="53" t="str">
        <f ca="1"/>
        <v/>
      </c>
      <c r="C32" s="53" t="str">
        <v/>
      </c>
      <c r="D32" s="53" t="str">
        <v/>
      </c>
      <c r="E32" s="53" t="str">
        <v/>
      </c>
      <c r="F32" s="45"/>
      <c r="G32" s="337"/>
      <c r="H32" s="338"/>
      <c r="I32" s="339"/>
      <c r="J32" s="400"/>
      <c r="K32" s="61"/>
      <c r="L32" s="61"/>
    </row>
    <row r="33" spans="1:12" ht="15" customHeight="1">
      <c r="A33" s="67" t="str">
        <v/>
      </c>
      <c r="B33" s="53" t="str">
        <f ca="1"/>
        <v/>
      </c>
      <c r="C33" s="53" t="str">
        <v/>
      </c>
      <c r="D33" s="53" t="str">
        <v/>
      </c>
      <c r="E33" s="53" t="str">
        <v/>
      </c>
      <c r="F33" s="45"/>
      <c r="G33" s="337"/>
      <c r="H33" s="338"/>
      <c r="I33" s="339"/>
      <c r="J33" s="400"/>
      <c r="K33" s="61"/>
      <c r="L33" s="61"/>
    </row>
    <row r="34" spans="1:12" ht="15" customHeight="1">
      <c r="A34" s="67" t="str">
        <v/>
      </c>
      <c r="B34" s="53" t="str">
        <f ca="1"/>
        <v/>
      </c>
      <c r="C34" s="53" t="str">
        <v/>
      </c>
      <c r="D34" s="53" t="str">
        <v/>
      </c>
      <c r="E34" s="53" t="str">
        <v/>
      </c>
      <c r="F34" s="45"/>
      <c r="G34" s="337"/>
      <c r="H34" s="338"/>
      <c r="I34" s="339"/>
      <c r="J34" s="400"/>
      <c r="K34" s="61"/>
      <c r="L34" s="61"/>
    </row>
    <row r="35" spans="1:12" ht="15" customHeight="1">
      <c r="A35" s="67" t="str">
        <v/>
      </c>
      <c r="B35" s="53" t="str">
        <f ca="1"/>
        <v/>
      </c>
      <c r="C35" s="53" t="str">
        <v/>
      </c>
      <c r="D35" s="53" t="str">
        <v/>
      </c>
      <c r="E35" s="53" t="str">
        <v/>
      </c>
      <c r="F35" s="45"/>
      <c r="G35" s="337"/>
      <c r="H35" s="338"/>
      <c r="I35" s="339"/>
      <c r="J35" s="400"/>
      <c r="K35" s="61"/>
      <c r="L35" s="61"/>
    </row>
    <row r="36" spans="1:12" ht="15" customHeight="1">
      <c r="A36" s="67" t="str">
        <v/>
      </c>
      <c r="B36" s="53" t="str">
        <f ca="1"/>
        <v/>
      </c>
      <c r="C36" s="53" t="str">
        <v/>
      </c>
      <c r="D36" s="53" t="str">
        <v/>
      </c>
      <c r="E36" s="53" t="str">
        <v/>
      </c>
      <c r="F36" s="45"/>
      <c r="G36" s="337"/>
      <c r="H36" s="338"/>
      <c r="I36" s="339"/>
      <c r="J36" s="400"/>
      <c r="K36" s="61"/>
      <c r="L36" s="61"/>
    </row>
    <row r="37" spans="1:12" ht="15" customHeight="1">
      <c r="A37" s="67" t="str">
        <v/>
      </c>
      <c r="B37" s="53" t="str">
        <f ca="1"/>
        <v/>
      </c>
      <c r="C37" s="53" t="str">
        <v/>
      </c>
      <c r="D37" s="53" t="str">
        <v/>
      </c>
      <c r="E37" s="53" t="str">
        <v/>
      </c>
      <c r="F37" s="45"/>
      <c r="G37" s="337"/>
      <c r="H37" s="338"/>
      <c r="I37" s="339"/>
      <c r="J37" s="400"/>
      <c r="K37" s="61"/>
      <c r="L37" s="61"/>
    </row>
    <row r="38" spans="1:12" ht="15" customHeight="1">
      <c r="A38" s="67" t="str">
        <v/>
      </c>
      <c r="B38" s="53" t="str">
        <f ca="1"/>
        <v/>
      </c>
      <c r="C38" s="53" t="str">
        <v/>
      </c>
      <c r="D38" s="53" t="str">
        <v/>
      </c>
      <c r="E38" s="53" t="str">
        <v/>
      </c>
      <c r="F38" s="45"/>
      <c r="G38" s="337"/>
      <c r="H38" s="338"/>
      <c r="I38" s="339"/>
      <c r="J38" s="400"/>
      <c r="K38" s="61"/>
      <c r="L38" s="61"/>
    </row>
    <row r="39" spans="1:12" ht="15" customHeight="1">
      <c r="A39" s="67" t="str">
        <v/>
      </c>
      <c r="B39" s="53" t="str">
        <f ca="1"/>
        <v/>
      </c>
      <c r="C39" s="53" t="str">
        <v/>
      </c>
      <c r="D39" s="53" t="str">
        <v/>
      </c>
      <c r="E39" s="53" t="str">
        <v/>
      </c>
      <c r="F39" s="45"/>
      <c r="G39" s="337"/>
      <c r="H39" s="338"/>
      <c r="I39" s="339"/>
      <c r="J39" s="400"/>
      <c r="K39" s="61"/>
      <c r="L39" s="61"/>
    </row>
    <row r="40" spans="1:12" ht="15" customHeight="1">
      <c r="A40" s="67" t="str">
        <v/>
      </c>
      <c r="B40" s="53" t="str">
        <f ca="1"/>
        <v/>
      </c>
      <c r="C40" s="53" t="str">
        <v/>
      </c>
      <c r="D40" s="53" t="str">
        <v/>
      </c>
      <c r="E40" s="53" t="str">
        <v/>
      </c>
      <c r="F40" s="45"/>
      <c r="G40" s="337"/>
      <c r="H40" s="338"/>
      <c r="I40" s="339"/>
      <c r="J40" s="400"/>
      <c r="K40" s="61"/>
      <c r="L40" s="61"/>
    </row>
    <row r="41" spans="1:12" ht="15" customHeight="1">
      <c r="A41" s="67" t="str">
        <v/>
      </c>
      <c r="B41" s="53" t="str">
        <f ca="1"/>
        <v/>
      </c>
      <c r="C41" s="53" t="str">
        <v/>
      </c>
      <c r="D41" s="53" t="str">
        <v/>
      </c>
      <c r="E41" s="53" t="str">
        <v/>
      </c>
      <c r="F41" s="45"/>
      <c r="G41" s="337"/>
      <c r="H41" s="338"/>
      <c r="I41" s="339"/>
      <c r="J41" s="400"/>
      <c r="K41" s="61"/>
      <c r="L41" s="61"/>
    </row>
    <row r="42" spans="1:12" ht="15" customHeight="1">
      <c r="A42" s="67" t="str">
        <v/>
      </c>
      <c r="B42" s="53" t="str">
        <f ca="1"/>
        <v/>
      </c>
      <c r="C42" s="53" t="str">
        <v/>
      </c>
      <c r="D42" s="53" t="str">
        <v/>
      </c>
      <c r="E42" s="53" t="str">
        <v/>
      </c>
      <c r="F42" s="45"/>
      <c r="G42" s="337"/>
      <c r="H42" s="338"/>
      <c r="I42" s="339"/>
      <c r="J42" s="400"/>
      <c r="K42" s="61"/>
      <c r="L42" s="61"/>
    </row>
    <row r="43" spans="1:12" ht="15" customHeight="1">
      <c r="A43" s="67" t="str">
        <v/>
      </c>
      <c r="B43" s="53" t="str">
        <f ca="1"/>
        <v/>
      </c>
      <c r="C43" s="53" t="str">
        <v/>
      </c>
      <c r="D43" s="53" t="str">
        <v/>
      </c>
      <c r="E43" s="53" t="str">
        <v/>
      </c>
      <c r="F43" s="45"/>
      <c r="G43" s="337"/>
      <c r="H43" s="338"/>
      <c r="I43" s="339"/>
      <c r="J43" s="400"/>
      <c r="K43" s="61"/>
      <c r="L43" s="61"/>
    </row>
    <row r="44" spans="1:12" ht="15" customHeight="1">
      <c r="A44" s="67" t="str">
        <v/>
      </c>
      <c r="B44" s="53" t="str">
        <f ca="1"/>
        <v/>
      </c>
      <c r="C44" s="53" t="str">
        <v/>
      </c>
      <c r="D44" s="53" t="str">
        <v/>
      </c>
      <c r="E44" s="53" t="str">
        <v/>
      </c>
      <c r="F44" s="45"/>
      <c r="G44" s="337"/>
      <c r="H44" s="338"/>
      <c r="I44" s="339"/>
      <c r="J44" s="400"/>
      <c r="K44" s="61"/>
      <c r="L44" s="61"/>
    </row>
    <row r="45" spans="1:12" ht="15" customHeight="1">
      <c r="A45" s="67" t="str">
        <v/>
      </c>
      <c r="B45" s="53" t="str">
        <f ca="1"/>
        <v/>
      </c>
      <c r="C45" s="53" t="str">
        <v/>
      </c>
      <c r="D45" s="53" t="str">
        <v/>
      </c>
      <c r="E45" s="53" t="str">
        <v/>
      </c>
      <c r="F45" s="45"/>
      <c r="G45" s="337"/>
      <c r="H45" s="338"/>
      <c r="I45" s="339"/>
      <c r="J45" s="400"/>
      <c r="K45" s="61"/>
      <c r="L45" s="61"/>
    </row>
    <row r="46" spans="1:12" ht="15" customHeight="1">
      <c r="A46" s="67" t="str">
        <v/>
      </c>
      <c r="B46" s="53" t="str">
        <f ca="1"/>
        <v/>
      </c>
      <c r="C46" s="53" t="str">
        <v/>
      </c>
      <c r="D46" s="53" t="str">
        <v/>
      </c>
      <c r="E46" s="53" t="str">
        <v/>
      </c>
      <c r="F46" s="45"/>
      <c r="G46" s="337"/>
      <c r="H46" s="338"/>
      <c r="I46" s="339"/>
      <c r="J46" s="340"/>
      <c r="K46" s="61"/>
      <c r="L46" s="61"/>
    </row>
    <row r="47" spans="1:12" ht="15" customHeight="1">
      <c r="A47" s="67" t="str">
        <v/>
      </c>
      <c r="B47" s="53" t="str">
        <f ca="1"/>
        <v/>
      </c>
      <c r="C47" s="53" t="str">
        <v/>
      </c>
      <c r="D47" s="53" t="str">
        <v/>
      </c>
      <c r="E47" s="53" t="str">
        <v/>
      </c>
      <c r="F47" s="45"/>
      <c r="G47" s="337"/>
      <c r="H47" s="338"/>
      <c r="I47" s="339"/>
      <c r="J47" s="340"/>
      <c r="K47" s="61"/>
      <c r="L47" s="61"/>
    </row>
    <row r="48" spans="1:12" ht="15" customHeight="1">
      <c r="A48" s="67" t="str">
        <v/>
      </c>
      <c r="B48" s="53" t="str">
        <f ca="1"/>
        <v/>
      </c>
      <c r="C48" s="53" t="str">
        <v/>
      </c>
      <c r="D48" s="53" t="str">
        <v/>
      </c>
      <c r="E48" s="53" t="str">
        <v/>
      </c>
      <c r="F48" s="45"/>
      <c r="G48" s="337"/>
      <c r="H48" s="338"/>
      <c r="I48" s="339"/>
      <c r="J48" s="340"/>
      <c r="K48" s="61"/>
      <c r="L48" s="61"/>
    </row>
    <row r="49" spans="1:13" ht="15" customHeight="1">
      <c r="A49" s="67" t="str">
        <v/>
      </c>
      <c r="B49" s="53" t="str">
        <f ca="1"/>
        <v/>
      </c>
      <c r="C49" s="53" t="str">
        <v/>
      </c>
      <c r="D49" s="53" t="str">
        <v/>
      </c>
      <c r="E49" s="53" t="str">
        <v/>
      </c>
      <c r="F49" s="45"/>
      <c r="G49" s="337"/>
      <c r="H49" s="338"/>
      <c r="I49" s="339"/>
      <c r="J49" s="340"/>
      <c r="K49" s="61"/>
      <c r="L49" s="61"/>
    </row>
    <row r="50" spans="1:13" ht="15" customHeight="1">
      <c r="A50" s="67" t="str">
        <v/>
      </c>
      <c r="B50" s="53" t="str">
        <f ca="1"/>
        <v/>
      </c>
      <c r="C50" s="53" t="str">
        <v/>
      </c>
      <c r="D50" s="53" t="str">
        <v/>
      </c>
      <c r="E50" s="53" t="str">
        <v/>
      </c>
      <c r="F50" s="45"/>
      <c r="G50" s="337"/>
      <c r="H50" s="338"/>
      <c r="I50" s="339"/>
      <c r="J50" s="340"/>
      <c r="K50" s="61"/>
      <c r="L50" s="61"/>
    </row>
    <row r="51" spans="1:13" ht="15" customHeight="1">
      <c r="A51" s="67" t="str">
        <v/>
      </c>
      <c r="B51" s="53" t="str">
        <f ca="1"/>
        <v/>
      </c>
      <c r="C51" s="53" t="str">
        <v/>
      </c>
      <c r="D51" s="53" t="str">
        <v/>
      </c>
      <c r="E51" s="53" t="str">
        <v/>
      </c>
      <c r="F51" s="45"/>
      <c r="G51" s="337"/>
      <c r="H51" s="338"/>
      <c r="I51" s="339"/>
      <c r="J51" s="340"/>
      <c r="K51" s="61"/>
      <c r="L51" s="61"/>
    </row>
    <row r="52" spans="1:13" ht="15" customHeight="1">
      <c r="A52" s="67" t="str">
        <v/>
      </c>
      <c r="B52" s="53" t="str">
        <f ca="1"/>
        <v/>
      </c>
      <c r="C52" s="53" t="str">
        <v/>
      </c>
      <c r="D52" s="53" t="str">
        <v/>
      </c>
      <c r="E52" s="53" t="str">
        <v/>
      </c>
      <c r="F52" s="45"/>
      <c r="G52" s="337"/>
      <c r="H52" s="338"/>
      <c r="I52" s="339"/>
      <c r="J52" s="340"/>
      <c r="K52" s="61"/>
      <c r="L52" s="61"/>
    </row>
    <row r="53" spans="1:13" ht="15" customHeight="1">
      <c r="A53" s="67" t="str">
        <v/>
      </c>
      <c r="B53" s="53" t="str">
        <f ca="1"/>
        <v/>
      </c>
      <c r="C53" s="53" t="str">
        <v/>
      </c>
      <c r="D53" s="53" t="str">
        <v/>
      </c>
      <c r="E53" s="53" t="str">
        <v/>
      </c>
      <c r="F53" s="45"/>
      <c r="G53" s="337"/>
      <c r="H53" s="338"/>
      <c r="I53" s="339"/>
      <c r="J53" s="340"/>
      <c r="K53" s="61"/>
      <c r="L53" s="61"/>
    </row>
    <row r="54" spans="1:13" ht="15.75" customHeight="1">
      <c r="B54" s="127"/>
      <c r="C54" s="128"/>
      <c r="D54" s="368" t="s">
        <v>20</v>
      </c>
      <c r="E54" s="398"/>
      <c r="F54" s="399"/>
      <c r="G54" s="396">
        <f>SUM(G27:H53)</f>
        <v>0</v>
      </c>
      <c r="H54" s="397"/>
      <c r="I54" s="396">
        <f>SUM(I27:J53)</f>
        <v>0</v>
      </c>
      <c r="J54" s="397"/>
      <c r="K54" s="44">
        <f>SUM(K27:K53)</f>
        <v>0</v>
      </c>
      <c r="L54" s="44">
        <f>SUM(L27:L53)</f>
        <v>0</v>
      </c>
    </row>
    <row r="55" spans="1:13" ht="15" customHeight="1">
      <c r="A55" s="344" t="str">
        <f>IF(AND(A27&lt;&gt;"",L23=G54,ROUND((G54+K54-L54),2)=0),"","НЕ ЗАПОЛНЕНО")</f>
        <v>НЕ ЗАПОЛНЕНО</v>
      </c>
      <c r="B55" s="128"/>
      <c r="C55" s="325" t="str">
        <f>INDEX(учреждения!J15:J57,MATCH(ТИТУЛ!CO18,учреждения!C15:C57,0))</f>
        <v>Директор</v>
      </c>
      <c r="D55" s="160"/>
      <c r="E55" s="160"/>
      <c r="F55" s="160"/>
      <c r="G55" s="160"/>
      <c r="H55" s="322" t="str">
        <f>IF(OR(I57="НЕ ВЕРНО",A55="НЕ ЗАПОЛНЕНО",A1="НЕ ПЕЧАТАЕТЬСЯ",A3="НЕ ПРЕДСТАВЛЯЕТЬСЯ"),"НЕТ ПОДПИСИ","")</f>
        <v>НЕТ ПОДПИСИ</v>
      </c>
      <c r="I55" s="323"/>
      <c r="J55" s="323"/>
      <c r="K55" s="330" t="str">
        <f>IFERROR(INDEX(учреждения!$K$15:$K$57,MATCH(ТИТУЛ!$CO$18,учреждения!$C$15:$C$57,0)),"")</f>
        <v>Габдулин Шамиль Раульевич</v>
      </c>
      <c r="L55" s="331"/>
    </row>
    <row r="56" spans="1:13" ht="15" customHeight="1">
      <c r="A56" s="345"/>
      <c r="B56" s="129"/>
      <c r="C56" s="160"/>
      <c r="D56" s="160"/>
      <c r="E56" s="160"/>
      <c r="F56" s="160"/>
      <c r="G56" s="160"/>
      <c r="H56" s="324"/>
      <c r="I56" s="324"/>
      <c r="J56" s="324"/>
      <c r="K56" s="331"/>
      <c r="L56" s="331"/>
    </row>
    <row r="57" spans="1:13" ht="12.75" customHeight="1">
      <c r="A57" s="54"/>
      <c r="B57" s="127"/>
      <c r="C57" s="334" t="s">
        <v>207</v>
      </c>
      <c r="D57" s="335"/>
      <c r="E57" s="335"/>
      <c r="F57" s="335"/>
      <c r="G57" s="335"/>
      <c r="H57" s="327" t="s">
        <v>225</v>
      </c>
      <c r="I57" s="301"/>
      <c r="J57" s="301"/>
      <c r="K57" s="126"/>
      <c r="L57" s="126"/>
    </row>
    <row r="58" spans="1:13" ht="30" customHeight="1">
      <c r="B58" s="130"/>
      <c r="C58" s="336" t="str">
        <f>IFERROR(INDEX(учреждения!$L$15:$L$57,MATCH(ТИТУЛ!$CO$18,учреждения!$C$15:$C$57,0)),"")</f>
        <v>Главный бухгалтер</v>
      </c>
      <c r="D58" s="160"/>
      <c r="E58" s="160"/>
      <c r="F58" s="160"/>
      <c r="G58" s="160"/>
      <c r="H58" s="236" t="str">
        <f>IF(OR(I57="НЕ ВЕРНО",A55="НЕ ЗАПОЛНЕНО",A1="НЕ ПЕЧАТАЕТЬСЯ",A3="НЕ ПРЕДСТАВЛЯЕТЬСЯ"),"НЕТ ПОДПИСИ","")</f>
        <v>НЕТ ПОДПИСИ</v>
      </c>
      <c r="I58" s="324"/>
      <c r="J58" s="324"/>
      <c r="K58" s="332" t="str">
        <f>IFERROR(INDEX(учреждения!$M$15:$M$57,MATCH(ТИТУЛ!$CO$18,учреждения!$C$15:$C$57,0)),"")</f>
        <v>Артемьева Елизавета Михайловна</v>
      </c>
      <c r="L58" s="333"/>
      <c r="M58" s="60"/>
    </row>
    <row r="59" spans="1:13" ht="15" customHeight="1">
      <c r="A59" s="54"/>
      <c r="B59" s="130"/>
      <c r="C59" s="328" t="str">
        <f>CONCATENATE(ТИТУЛ!$AN$15," ",ТИТУЛ!$AU$15," ",ТИТУЛ!$BJ$15,ТИТУЛ!$BN$15,ТИТУЛ!$BQ$15)</f>
        <v>15 января 2020 г.</v>
      </c>
      <c r="D59" s="329"/>
      <c r="E59" s="329"/>
      <c r="F59" s="329"/>
      <c r="G59" s="329"/>
      <c r="H59" s="327" t="s">
        <v>225</v>
      </c>
      <c r="I59" s="301"/>
      <c r="J59" s="301"/>
      <c r="K59" s="59"/>
      <c r="L59" s="59"/>
    </row>
    <row r="60" spans="1:13">
      <c r="B60" s="129"/>
      <c r="C60" s="325" t="s">
        <v>540</v>
      </c>
      <c r="D60" s="326"/>
      <c r="E60" s="326"/>
      <c r="F60" s="326"/>
      <c r="G60" s="326"/>
      <c r="H60" s="322" t="str">
        <f>ПОКАЗАТЕЛИ!I318</f>
        <v/>
      </c>
      <c r="I60" s="323"/>
      <c r="J60" s="323"/>
      <c r="K60" s="321" t="str">
        <f>ПОКАЗАТЕЛИ!K318</f>
        <v>Артемьева Елизавета Михайловна</v>
      </c>
      <c r="L60" s="160"/>
    </row>
    <row r="61" spans="1:13">
      <c r="C61" s="326"/>
      <c r="D61" s="326"/>
      <c r="E61" s="326"/>
      <c r="F61" s="326"/>
      <c r="G61" s="326"/>
      <c r="H61" s="324"/>
      <c r="I61" s="324"/>
      <c r="J61" s="324"/>
      <c r="K61" s="160"/>
      <c r="L61" s="160"/>
    </row>
    <row r="62" spans="1:13" ht="14.4" hidden="1">
      <c r="H62" s="327" t="s">
        <v>225</v>
      </c>
      <c r="I62" s="301"/>
      <c r="J62" s="301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mergeCells count="109">
    <mergeCell ref="G6:J6"/>
    <mergeCell ref="I42:J42"/>
    <mergeCell ref="I43:J43"/>
    <mergeCell ref="I44:J44"/>
    <mergeCell ref="I45:J45"/>
    <mergeCell ref="I54:J54"/>
    <mergeCell ref="I37:J37"/>
    <mergeCell ref="I38:J38"/>
    <mergeCell ref="I39:J39"/>
    <mergeCell ref="I40:J40"/>
    <mergeCell ref="I41:J41"/>
    <mergeCell ref="I33:J33"/>
    <mergeCell ref="I34:J34"/>
    <mergeCell ref="I35:J35"/>
    <mergeCell ref="I36:J36"/>
    <mergeCell ref="I29:J29"/>
    <mergeCell ref="I30:J30"/>
    <mergeCell ref="I31:J31"/>
    <mergeCell ref="I32:J32"/>
    <mergeCell ref="G40:H40"/>
    <mergeCell ref="G41:H41"/>
    <mergeCell ref="G42:H42"/>
    <mergeCell ref="G43:H43"/>
    <mergeCell ref="G32:H32"/>
    <mergeCell ref="G39:H39"/>
    <mergeCell ref="G33:H33"/>
    <mergeCell ref="G34:H34"/>
    <mergeCell ref="G45:H45"/>
    <mergeCell ref="G54:H54"/>
    <mergeCell ref="D54:F54"/>
    <mergeCell ref="I27:J27"/>
    <mergeCell ref="I28:J28"/>
    <mergeCell ref="G53:H53"/>
    <mergeCell ref="I53:J53"/>
    <mergeCell ref="G46:H46"/>
    <mergeCell ref="G47:H47"/>
    <mergeCell ref="G48:H48"/>
    <mergeCell ref="G44:H4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49:H49"/>
    <mergeCell ref="A9:K9"/>
    <mergeCell ref="K24:L25"/>
    <mergeCell ref="A24:A26"/>
    <mergeCell ref="B24:B26"/>
    <mergeCell ref="L19:L20"/>
    <mergeCell ref="K19:K20"/>
    <mergeCell ref="A19:B20"/>
    <mergeCell ref="F24:F26"/>
    <mergeCell ref="C24:E24"/>
    <mergeCell ref="C25:C26"/>
    <mergeCell ref="G24:H26"/>
    <mergeCell ref="I24:J26"/>
    <mergeCell ref="A18:B18"/>
    <mergeCell ref="A3:F6"/>
    <mergeCell ref="A1:F2"/>
    <mergeCell ref="A55:A56"/>
    <mergeCell ref="G4:L4"/>
    <mergeCell ref="G2:L2"/>
    <mergeCell ref="K6:L6"/>
    <mergeCell ref="L14:L16"/>
    <mergeCell ref="A11:J11"/>
    <mergeCell ref="A12:A13"/>
    <mergeCell ref="G1:L1"/>
    <mergeCell ref="D25:D26"/>
    <mergeCell ref="E25:E26"/>
    <mergeCell ref="K7:L7"/>
    <mergeCell ref="G3:L3"/>
    <mergeCell ref="G5:L5"/>
    <mergeCell ref="I7:J7"/>
    <mergeCell ref="A10:K10"/>
    <mergeCell ref="B12:J13"/>
    <mergeCell ref="B22:G22"/>
    <mergeCell ref="B23:G23"/>
    <mergeCell ref="D18:J18"/>
    <mergeCell ref="D19:J20"/>
    <mergeCell ref="D15:G15"/>
    <mergeCell ref="B17:J17"/>
    <mergeCell ref="G50:H50"/>
    <mergeCell ref="G51:H51"/>
    <mergeCell ref="G52:H52"/>
    <mergeCell ref="I46:J46"/>
    <mergeCell ref="I47:J47"/>
    <mergeCell ref="I48:J48"/>
    <mergeCell ref="I49:J49"/>
    <mergeCell ref="I50:J50"/>
    <mergeCell ref="I51:J51"/>
    <mergeCell ref="I52:J52"/>
    <mergeCell ref="K60:L61"/>
    <mergeCell ref="H60:J61"/>
    <mergeCell ref="C60:G61"/>
    <mergeCell ref="H62:J62"/>
    <mergeCell ref="C59:G59"/>
    <mergeCell ref="K55:L56"/>
    <mergeCell ref="H55:J56"/>
    <mergeCell ref="H57:J57"/>
    <mergeCell ref="K58:L58"/>
    <mergeCell ref="H58:J58"/>
    <mergeCell ref="H59:J59"/>
    <mergeCell ref="C57:G57"/>
    <mergeCell ref="C58:G58"/>
    <mergeCell ref="C55:G56"/>
  </mergeCells>
  <dataValidations count="5">
    <dataValidation type="custom" allowBlank="1" showInputMessage="1" showErrorMessage="1" error="НЕ ОСТАТОК ЦЕЛЕВЫХ СУБСИДИЙ НА НАЧАЛО ГОДА" prompt="ОСТАТОК ЦЕЛЕВЫХ СУБСИДИЙ НА НАЧАЛО ГОДА" sqref="G27:G53">
      <formula1>D27=510</formula1>
    </dataValidation>
    <dataValidation type="custom" allowBlank="1" showInputMessage="1" showErrorMessage="1" error="УКАЗЫВАЮТЬСЯ ВЫПЛАТЫ" prompt="ВЫПЛАТЫ ЦЕЛЕВЫЕ СУБСИДИЙ ТЕКУЩЕГО ГОДА" sqref="L27:L53">
      <formula1>AND((INDEX($E$27:$E$52,MATCH(E27,$E$27:$E$52,0)))&lt;&gt;152,(INDEX($E$27:$E$52,MATCH(E27,$E$27:$E$52,0)))&lt;&gt;510)</formula1>
    </dataValidation>
    <dataValidation type="custom" allowBlank="1" showInputMessage="1" showErrorMessage="1" error="УКАЗЫВАЮТЬСЯ ПОСТУПЛЕНИЯ" prompt="ПОСТУПЛЕНИЯ ЦЕЛЕВЫЕ СУБСИДИЙ ТЕКУЩЕГО ГОДА" sqref="K27 K29:K32">
      <formula1>OR((INDEX($E$27:$E52,MATCH(E27,E$27:$E$52,0)))=152,(INDEX($E$27:$E$52,MATCH(E27,$E$27:$E$52,0)))=162)</formula1>
    </dataValidation>
    <dataValidation type="custom" allowBlank="1" showInputMessage="1" showErrorMessage="1" error="УКАЗЫВАЮТЬСЯ ПОСТУПЛЕНИЯ" prompt="ПОСТУПЛЕНИЯ ЦЕЛЕВЫЕ СУБСИДИЙ ТЕКУЩЕГО ГОДА" sqref="K28">
      <formula1>OR((INDEX($E$27:$E54,MATCH(E28,E$27:$E$52,0)))=152,(INDEX($E$27:$E$52,MATCH(E28,$E$27:$E$52,0)))=162)</formula1>
    </dataValidation>
    <dataValidation type="custom" allowBlank="1" showInputMessage="1" showErrorMessage="1" error="УКАЗЫВАЮТЬСЯ ПОСТУПЛЕНИЯ" prompt="ПОСТУПЛЕНИЯ ЦЕЛЕВЫЕ СУБСИДИЙ ТЕКУЩЕГО ГОДА" sqref="K33:K53">
      <formula1>OR((INDEX($E$27:$E85,MATCH(E33,E$27:$E$52,0)))=152,(INDEX($E$27:$E$52,MATCH(E33,$E$27:$E$52,0)))=162)</formula1>
    </dataValidation>
  </dataValidations>
  <printOptions horizontalCentered="1" verticalCentered="1"/>
  <pageMargins left="0.39370078740157483" right="0.39370078740157483" top="0.78740157480314965" bottom="0" header="0" footer="0"/>
  <pageSetup paperSize="9" firstPageNumber="12" orientation="landscape" useFirstPageNumber="1" r:id="rId1"/>
  <headerFooter>
    <oddFooter>&amp;L&amp;T &amp;D&amp;Cпоказатели 20200114&amp;R&amp;P из 13</oddFooter>
  </headerFooter>
  <rowBreaks count="1" manualBreakCount="1">
    <brk id="3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2:M57"/>
  <sheetViews>
    <sheetView topLeftCell="C1" zoomScaleNormal="100" workbookViewId="0">
      <pane ySplit="14" topLeftCell="A18" activePane="bottomLeft" state="frozen"/>
      <selection pane="bottomLeft" activeCell="F28" sqref="F28"/>
    </sheetView>
  </sheetViews>
  <sheetFormatPr defaultRowHeight="14.4"/>
  <cols>
    <col min="1" max="1" width="16.33203125" bestFit="1" customWidth="1"/>
    <col min="2" max="2" width="18.5546875" style="1" bestFit="1" customWidth="1"/>
    <col min="3" max="3" width="13.6640625" style="1" bestFit="1" customWidth="1"/>
    <col min="4" max="4" width="16.109375" bestFit="1" customWidth="1"/>
    <col min="5" max="5" width="13" customWidth="1"/>
    <col min="6" max="6" width="23.109375" style="1" customWidth="1"/>
    <col min="7" max="7" width="16.88671875" style="1" bestFit="1" customWidth="1"/>
    <col min="8" max="8" width="12.5546875" style="1" customWidth="1"/>
    <col min="9" max="9" width="6.5546875" style="1" bestFit="1" customWidth="1"/>
    <col min="10" max="10" width="11" style="1" bestFit="1" customWidth="1"/>
    <col min="11" max="11" width="9.109375" style="1"/>
    <col min="12" max="12" width="4.5546875" style="1" customWidth="1"/>
  </cols>
  <sheetData>
    <row r="2" spans="1:13">
      <c r="A2" s="95" t="s">
        <v>206</v>
      </c>
      <c r="B2" s="96" t="s">
        <v>293</v>
      </c>
      <c r="C2" s="96" t="s">
        <v>175</v>
      </c>
      <c r="D2" s="95" t="s">
        <v>288</v>
      </c>
      <c r="E2" s="95" t="s">
        <v>175</v>
      </c>
      <c r="F2" s="96" t="s">
        <v>359</v>
      </c>
      <c r="G2" s="96" t="s">
        <v>360</v>
      </c>
      <c r="J2" s="94"/>
    </row>
    <row r="3" spans="1:13">
      <c r="A3" t="s">
        <v>188</v>
      </c>
      <c r="B3" s="1" t="s">
        <v>302</v>
      </c>
      <c r="C3" s="1" t="s">
        <v>176</v>
      </c>
      <c r="D3" s="1" t="s">
        <v>171</v>
      </c>
      <c r="E3" s="94" t="s">
        <v>178</v>
      </c>
      <c r="F3" s="1" t="s">
        <v>314</v>
      </c>
      <c r="G3" s="1" t="s">
        <v>179</v>
      </c>
      <c r="H3" s="2"/>
      <c r="I3" s="2"/>
      <c r="J3" s="94"/>
    </row>
    <row r="4" spans="1:13">
      <c r="A4" t="s">
        <v>203</v>
      </c>
      <c r="B4" s="1" t="s">
        <v>294</v>
      </c>
      <c r="C4" s="1" t="s">
        <v>174</v>
      </c>
      <c r="D4" s="1" t="s">
        <v>170</v>
      </c>
      <c r="E4" s="1" t="s">
        <v>403</v>
      </c>
      <c r="F4" s="1" t="s">
        <v>406</v>
      </c>
      <c r="G4" s="1" t="s">
        <v>407</v>
      </c>
      <c r="H4" s="2"/>
      <c r="I4" s="2"/>
    </row>
    <row r="5" spans="1:13">
      <c r="A5" t="s">
        <v>204</v>
      </c>
      <c r="B5" s="1" t="s">
        <v>295</v>
      </c>
      <c r="C5" s="1" t="s">
        <v>174</v>
      </c>
      <c r="E5" s="1" t="s">
        <v>403</v>
      </c>
      <c r="F5" s="1" t="s">
        <v>406</v>
      </c>
      <c r="G5" s="1" t="s">
        <v>407</v>
      </c>
      <c r="H5" s="2"/>
      <c r="I5" s="2"/>
    </row>
    <row r="6" spans="1:13">
      <c r="A6" t="s">
        <v>205</v>
      </c>
      <c r="B6" s="1" t="s">
        <v>296</v>
      </c>
      <c r="C6" s="1" t="s">
        <v>174</v>
      </c>
      <c r="E6" s="1" t="s">
        <v>403</v>
      </c>
      <c r="F6" s="1" t="s">
        <v>406</v>
      </c>
      <c r="G6" s="1" t="s">
        <v>407</v>
      </c>
      <c r="H6" s="2"/>
      <c r="I6" s="2"/>
    </row>
    <row r="7" spans="1:13">
      <c r="A7" t="s">
        <v>187</v>
      </c>
      <c r="B7" s="1" t="s">
        <v>304</v>
      </c>
      <c r="C7" s="1" t="s">
        <v>356</v>
      </c>
      <c r="E7" s="1" t="s">
        <v>355</v>
      </c>
      <c r="F7" s="1" t="s">
        <v>357</v>
      </c>
      <c r="G7" s="1" t="s">
        <v>358</v>
      </c>
      <c r="H7" s="2"/>
      <c r="I7" s="2"/>
    </row>
    <row r="8" spans="1:13">
      <c r="A8" t="s">
        <v>186</v>
      </c>
      <c r="B8" s="1" t="s">
        <v>296</v>
      </c>
      <c r="C8" s="1" t="s">
        <v>328</v>
      </c>
      <c r="E8" s="1" t="s">
        <v>327</v>
      </c>
      <c r="F8" s="1" t="s">
        <v>232</v>
      </c>
      <c r="G8" s="1" t="s">
        <v>329</v>
      </c>
      <c r="H8" s="2"/>
      <c r="I8" s="2"/>
    </row>
    <row r="9" spans="1:13">
      <c r="A9" t="s">
        <v>184</v>
      </c>
      <c r="B9" s="1" t="s">
        <v>300</v>
      </c>
      <c r="C9" s="1" t="s">
        <v>328</v>
      </c>
      <c r="E9" s="1" t="s">
        <v>327</v>
      </c>
      <c r="F9" s="1" t="s">
        <v>232</v>
      </c>
      <c r="G9" s="1" t="s">
        <v>329</v>
      </c>
      <c r="H9" s="2"/>
      <c r="I9" s="2"/>
    </row>
    <row r="10" spans="1:13">
      <c r="A10" t="s">
        <v>185</v>
      </c>
      <c r="B10" s="1" t="s">
        <v>300</v>
      </c>
      <c r="C10" s="1" t="s">
        <v>328</v>
      </c>
      <c r="E10" s="1" t="s">
        <v>327</v>
      </c>
      <c r="F10" s="1" t="s">
        <v>232</v>
      </c>
      <c r="G10" s="1" t="s">
        <v>329</v>
      </c>
      <c r="H10" s="2"/>
      <c r="I10" s="2"/>
    </row>
    <row r="11" spans="1:13">
      <c r="A11" t="s">
        <v>189</v>
      </c>
      <c r="B11" s="1" t="s">
        <v>303</v>
      </c>
      <c r="C11" s="1" t="s">
        <v>176</v>
      </c>
      <c r="E11" s="1" t="s">
        <v>178</v>
      </c>
      <c r="F11" s="1" t="s">
        <v>314</v>
      </c>
      <c r="G11" s="1" t="s">
        <v>179</v>
      </c>
      <c r="H11" s="2"/>
      <c r="I11" s="2"/>
    </row>
    <row r="12" spans="1:13">
      <c r="A12" t="s">
        <v>312</v>
      </c>
      <c r="B12" s="1" t="s">
        <v>300</v>
      </c>
      <c r="C12" s="1" t="s">
        <v>328</v>
      </c>
      <c r="E12" s="1" t="s">
        <v>327</v>
      </c>
      <c r="F12" s="1" t="s">
        <v>232</v>
      </c>
      <c r="G12" s="1" t="s">
        <v>329</v>
      </c>
      <c r="H12" s="2"/>
      <c r="I12" s="2"/>
    </row>
    <row r="13" spans="1:13">
      <c r="A13" t="s">
        <v>313</v>
      </c>
      <c r="B13" s="1" t="s">
        <v>301</v>
      </c>
      <c r="C13" s="1" t="s">
        <v>176</v>
      </c>
      <c r="E13" s="94" t="s">
        <v>178</v>
      </c>
      <c r="F13" s="1" t="s">
        <v>314</v>
      </c>
      <c r="G13" s="1" t="s">
        <v>179</v>
      </c>
    </row>
    <row r="14" spans="1:13">
      <c r="A14" s="95" t="s">
        <v>183</v>
      </c>
      <c r="B14" s="95" t="s">
        <v>17</v>
      </c>
      <c r="C14" s="96" t="s">
        <v>23</v>
      </c>
      <c r="D14" s="96" t="s">
        <v>24</v>
      </c>
      <c r="E14" s="96" t="s">
        <v>43</v>
      </c>
      <c r="F14" s="96" t="s">
        <v>44</v>
      </c>
      <c r="G14" s="96" t="s">
        <v>172</v>
      </c>
      <c r="H14" s="96" t="s">
        <v>127</v>
      </c>
      <c r="I14" s="96" t="s">
        <v>169</v>
      </c>
      <c r="J14" s="95" t="s">
        <v>226</v>
      </c>
      <c r="K14" s="95" t="s">
        <v>227</v>
      </c>
      <c r="L14" s="95" t="s">
        <v>226</v>
      </c>
      <c r="M14" s="95" t="s">
        <v>229</v>
      </c>
    </row>
    <row r="15" spans="1:13">
      <c r="A15" t="s">
        <v>313</v>
      </c>
      <c r="B15">
        <v>22320477</v>
      </c>
      <c r="C15" s="98">
        <v>5239009749</v>
      </c>
      <c r="D15" s="1">
        <v>523901001</v>
      </c>
      <c r="E15" s="1" t="s">
        <v>45</v>
      </c>
      <c r="F15" s="1" t="s">
        <v>46</v>
      </c>
      <c r="G15" s="1" t="s">
        <v>366</v>
      </c>
      <c r="H15" s="1" t="s">
        <v>129</v>
      </c>
      <c r="I15" s="1" t="s">
        <v>171</v>
      </c>
      <c r="J15" t="s">
        <v>232</v>
      </c>
      <c r="K15" t="s">
        <v>233</v>
      </c>
      <c r="L15" t="s">
        <v>230</v>
      </c>
      <c r="M15" t="s">
        <v>234</v>
      </c>
    </row>
    <row r="16" spans="1:13">
      <c r="A16" t="s">
        <v>203</v>
      </c>
      <c r="B16">
        <v>22320165</v>
      </c>
      <c r="C16" s="98">
        <v>5239006473</v>
      </c>
      <c r="D16" s="1">
        <v>523901001</v>
      </c>
      <c r="E16" s="1" t="s">
        <v>47</v>
      </c>
      <c r="F16" s="1" t="s">
        <v>48</v>
      </c>
      <c r="G16" s="1">
        <v>47055014</v>
      </c>
      <c r="H16" s="1" t="s">
        <v>130</v>
      </c>
      <c r="I16" s="1" t="s">
        <v>170</v>
      </c>
      <c r="J16" t="s">
        <v>228</v>
      </c>
      <c r="K16" t="s">
        <v>235</v>
      </c>
      <c r="L16" t="s">
        <v>230</v>
      </c>
      <c r="M16" t="s">
        <v>231</v>
      </c>
    </row>
    <row r="17" spans="1:13">
      <c r="A17" t="s">
        <v>203</v>
      </c>
      <c r="B17">
        <v>22320178</v>
      </c>
      <c r="C17" s="98">
        <v>5239005504</v>
      </c>
      <c r="D17" s="1">
        <v>523901001</v>
      </c>
      <c r="E17" s="1" t="s">
        <v>47</v>
      </c>
      <c r="F17" s="1" t="s">
        <v>49</v>
      </c>
      <c r="G17" s="1" t="s">
        <v>367</v>
      </c>
      <c r="H17" s="1" t="s">
        <v>131</v>
      </c>
      <c r="I17" s="1" t="s">
        <v>170</v>
      </c>
      <c r="J17" t="s">
        <v>228</v>
      </c>
      <c r="K17" t="s">
        <v>238</v>
      </c>
      <c r="L17" t="s">
        <v>230</v>
      </c>
      <c r="M17" t="s">
        <v>231</v>
      </c>
    </row>
    <row r="18" spans="1:13">
      <c r="A18" t="s">
        <v>204</v>
      </c>
      <c r="B18">
        <v>22320619</v>
      </c>
      <c r="C18" s="98">
        <v>5239006650</v>
      </c>
      <c r="D18" s="1">
        <v>523901001</v>
      </c>
      <c r="E18" s="1" t="s">
        <v>50</v>
      </c>
      <c r="F18" s="1" t="s">
        <v>51</v>
      </c>
      <c r="G18" s="1" t="s">
        <v>368</v>
      </c>
      <c r="H18" s="1" t="s">
        <v>132</v>
      </c>
      <c r="I18" s="1" t="s">
        <v>171</v>
      </c>
      <c r="J18" t="s">
        <v>232</v>
      </c>
      <c r="K18" t="s">
        <v>239</v>
      </c>
      <c r="L18" t="s">
        <v>230</v>
      </c>
      <c r="M18" t="s">
        <v>240</v>
      </c>
    </row>
    <row r="19" spans="1:13">
      <c r="A19" t="s">
        <v>187</v>
      </c>
      <c r="B19">
        <v>22320304</v>
      </c>
      <c r="C19" s="98">
        <v>5239010920</v>
      </c>
      <c r="D19" s="1">
        <v>523901001</v>
      </c>
      <c r="E19" s="1" t="s">
        <v>52</v>
      </c>
      <c r="F19" s="1" t="s">
        <v>53</v>
      </c>
      <c r="G19" s="1">
        <v>25615435</v>
      </c>
      <c r="H19" s="1" t="s">
        <v>133</v>
      </c>
      <c r="I19" s="1" t="s">
        <v>170</v>
      </c>
      <c r="J19" t="s">
        <v>232</v>
      </c>
      <c r="K19" t="s">
        <v>241</v>
      </c>
      <c r="L19" t="s">
        <v>230</v>
      </c>
      <c r="M19" t="s">
        <v>340</v>
      </c>
    </row>
    <row r="20" spans="1:13">
      <c r="A20" t="s">
        <v>188</v>
      </c>
      <c r="B20">
        <v>22320634</v>
      </c>
      <c r="C20" s="98">
        <v>5239011272</v>
      </c>
      <c r="D20" s="1">
        <v>523901001</v>
      </c>
      <c r="E20" s="1" t="s">
        <v>54</v>
      </c>
      <c r="F20" s="1" t="s">
        <v>55</v>
      </c>
      <c r="G20" s="1" t="s">
        <v>365</v>
      </c>
      <c r="H20" s="1" t="s">
        <v>134</v>
      </c>
      <c r="I20" s="1" t="s">
        <v>171</v>
      </c>
      <c r="J20" t="s">
        <v>232</v>
      </c>
      <c r="K20" t="s">
        <v>242</v>
      </c>
      <c r="L20" t="s">
        <v>243</v>
      </c>
      <c r="M20" t="s">
        <v>244</v>
      </c>
    </row>
    <row r="21" spans="1:13">
      <c r="A21" t="s">
        <v>204</v>
      </c>
      <c r="B21" s="87" t="s">
        <v>290</v>
      </c>
      <c r="C21" s="98">
        <v>5239011434</v>
      </c>
      <c r="D21" s="1">
        <v>523901001</v>
      </c>
      <c r="E21" s="1" t="s">
        <v>56</v>
      </c>
      <c r="F21" s="1" t="s">
        <v>57</v>
      </c>
      <c r="G21" s="1">
        <v>47054003</v>
      </c>
      <c r="H21" s="1" t="s">
        <v>135</v>
      </c>
      <c r="I21" s="1" t="s">
        <v>170</v>
      </c>
      <c r="J21" t="s">
        <v>409</v>
      </c>
      <c r="K21" t="s">
        <v>410</v>
      </c>
      <c r="L21" t="s">
        <v>230</v>
      </c>
      <c r="M21" t="s">
        <v>231</v>
      </c>
    </row>
    <row r="22" spans="1:13">
      <c r="A22" t="s">
        <v>186</v>
      </c>
      <c r="B22" s="87" t="s">
        <v>339</v>
      </c>
      <c r="C22" s="98">
        <v>5239006770</v>
      </c>
      <c r="D22" s="1">
        <v>523901001</v>
      </c>
      <c r="E22" s="1" t="s">
        <v>58</v>
      </c>
      <c r="F22" s="1" t="s">
        <v>59</v>
      </c>
      <c r="G22" s="1" t="s">
        <v>369</v>
      </c>
      <c r="H22" s="1" t="s">
        <v>136</v>
      </c>
      <c r="I22" s="1" t="s">
        <v>171</v>
      </c>
      <c r="J22" t="s">
        <v>232</v>
      </c>
      <c r="K22" t="s">
        <v>245</v>
      </c>
      <c r="L22" t="s">
        <v>230</v>
      </c>
      <c r="M22" t="s">
        <v>246</v>
      </c>
    </row>
    <row r="23" spans="1:13">
      <c r="A23" t="s">
        <v>203</v>
      </c>
      <c r="B23">
        <v>22320159</v>
      </c>
      <c r="C23" s="98">
        <v>5239006593</v>
      </c>
      <c r="D23" s="1">
        <v>523901001</v>
      </c>
      <c r="E23" s="1" t="s">
        <v>60</v>
      </c>
      <c r="F23" s="1" t="s">
        <v>61</v>
      </c>
      <c r="G23" s="1" t="s">
        <v>370</v>
      </c>
      <c r="H23" s="1" t="s">
        <v>137</v>
      </c>
      <c r="I23" s="1" t="s">
        <v>170</v>
      </c>
      <c r="J23" t="s">
        <v>228</v>
      </c>
      <c r="K23" t="s">
        <v>324</v>
      </c>
      <c r="L23" t="s">
        <v>230</v>
      </c>
      <c r="M23" t="s">
        <v>231</v>
      </c>
    </row>
    <row r="24" spans="1:13">
      <c r="A24" t="s">
        <v>203</v>
      </c>
      <c r="B24">
        <v>22320220</v>
      </c>
      <c r="C24" s="98">
        <v>5239006586</v>
      </c>
      <c r="D24" s="1">
        <v>523901001</v>
      </c>
      <c r="E24" s="1" t="s">
        <v>62</v>
      </c>
      <c r="F24" s="1" t="s">
        <v>63</v>
      </c>
      <c r="G24" s="1" t="s">
        <v>371</v>
      </c>
      <c r="H24" s="1" t="s">
        <v>138</v>
      </c>
      <c r="I24" s="1" t="s">
        <v>170</v>
      </c>
      <c r="J24" t="s">
        <v>228</v>
      </c>
      <c r="K24" t="s">
        <v>247</v>
      </c>
      <c r="L24" t="s">
        <v>230</v>
      </c>
      <c r="M24" t="s">
        <v>231</v>
      </c>
    </row>
    <row r="25" spans="1:13">
      <c r="A25" t="s">
        <v>203</v>
      </c>
      <c r="B25">
        <v>22320211</v>
      </c>
      <c r="C25" s="98">
        <v>5239006603</v>
      </c>
      <c r="D25" s="1">
        <v>523901001</v>
      </c>
      <c r="E25" s="1" t="s">
        <v>64</v>
      </c>
      <c r="F25" s="1" t="s">
        <v>65</v>
      </c>
      <c r="G25" s="1" t="s">
        <v>372</v>
      </c>
      <c r="H25" s="1" t="s">
        <v>139</v>
      </c>
      <c r="I25" s="1" t="s">
        <v>170</v>
      </c>
      <c r="J25" t="s">
        <v>228</v>
      </c>
      <c r="K25" t="s">
        <v>236</v>
      </c>
      <c r="L25" t="s">
        <v>230</v>
      </c>
      <c r="M25" t="s">
        <v>248</v>
      </c>
    </row>
    <row r="26" spans="1:13">
      <c r="A26" t="s">
        <v>203</v>
      </c>
      <c r="B26">
        <v>22320162</v>
      </c>
      <c r="C26" s="98">
        <v>5239005430</v>
      </c>
      <c r="D26" s="1">
        <v>523901001</v>
      </c>
      <c r="E26" s="1" t="s">
        <v>66</v>
      </c>
      <c r="F26" s="1" t="s">
        <v>67</v>
      </c>
      <c r="G26" s="1" t="s">
        <v>373</v>
      </c>
      <c r="H26" s="1" t="s">
        <v>140</v>
      </c>
      <c r="I26" s="1" t="s">
        <v>170</v>
      </c>
      <c r="J26" t="s">
        <v>228</v>
      </c>
      <c r="K26" t="s">
        <v>323</v>
      </c>
      <c r="L26" t="s">
        <v>230</v>
      </c>
      <c r="M26" t="s">
        <v>231</v>
      </c>
    </row>
    <row r="27" spans="1:13">
      <c r="A27" t="s">
        <v>203</v>
      </c>
      <c r="B27">
        <v>22320163</v>
      </c>
      <c r="C27" s="98">
        <v>5239005462</v>
      </c>
      <c r="D27" s="1">
        <v>523901001</v>
      </c>
      <c r="E27" s="1" t="s">
        <v>68</v>
      </c>
      <c r="F27" s="1" t="s">
        <v>69</v>
      </c>
      <c r="G27" s="1" t="s">
        <v>374</v>
      </c>
      <c r="H27" s="1" t="s">
        <v>141</v>
      </c>
      <c r="I27" s="1" t="s">
        <v>170</v>
      </c>
      <c r="J27" t="s">
        <v>228</v>
      </c>
      <c r="K27" t="s">
        <v>249</v>
      </c>
      <c r="L27" t="s">
        <v>230</v>
      </c>
      <c r="M27" t="s">
        <v>231</v>
      </c>
    </row>
    <row r="28" spans="1:13">
      <c r="A28" t="s">
        <v>203</v>
      </c>
      <c r="B28">
        <v>22320155</v>
      </c>
      <c r="C28" s="98">
        <v>5239006184</v>
      </c>
      <c r="D28" s="1">
        <v>523901001</v>
      </c>
      <c r="E28" s="1" t="s">
        <v>70</v>
      </c>
      <c r="F28" s="1" t="s">
        <v>71</v>
      </c>
      <c r="G28" s="1" t="s">
        <v>375</v>
      </c>
      <c r="H28" s="1" t="s">
        <v>142</v>
      </c>
      <c r="I28" s="1" t="s">
        <v>170</v>
      </c>
      <c r="J28" t="s">
        <v>228</v>
      </c>
      <c r="K28" t="s">
        <v>408</v>
      </c>
      <c r="L28" t="s">
        <v>230</v>
      </c>
      <c r="M28" t="s">
        <v>231</v>
      </c>
    </row>
    <row r="29" spans="1:13">
      <c r="A29" t="s">
        <v>203</v>
      </c>
      <c r="B29">
        <v>22320146</v>
      </c>
      <c r="C29" s="98">
        <v>5239006956</v>
      </c>
      <c r="D29" s="1">
        <v>523901001</v>
      </c>
      <c r="E29" s="1" t="s">
        <v>72</v>
      </c>
      <c r="F29" s="1" t="s">
        <v>73</v>
      </c>
      <c r="G29" s="1" t="s">
        <v>376</v>
      </c>
      <c r="H29" s="1" t="s">
        <v>143</v>
      </c>
      <c r="I29" s="1" t="s">
        <v>170</v>
      </c>
      <c r="J29" t="s">
        <v>228</v>
      </c>
      <c r="K29" t="s">
        <v>250</v>
      </c>
      <c r="L29" t="s">
        <v>230</v>
      </c>
      <c r="M29" t="s">
        <v>237</v>
      </c>
    </row>
    <row r="30" spans="1:13">
      <c r="A30" t="s">
        <v>203</v>
      </c>
      <c r="B30">
        <v>22320169</v>
      </c>
      <c r="C30" s="98">
        <v>5239006392</v>
      </c>
      <c r="D30" s="1">
        <v>523901001</v>
      </c>
      <c r="E30" s="1" t="s">
        <v>74</v>
      </c>
      <c r="F30" s="1" t="s">
        <v>75</v>
      </c>
      <c r="G30" s="1" t="s">
        <v>377</v>
      </c>
      <c r="H30" s="1" t="s">
        <v>144</v>
      </c>
      <c r="I30" s="1" t="s">
        <v>170</v>
      </c>
      <c r="J30" t="s">
        <v>228</v>
      </c>
      <c r="K30" t="s">
        <v>350</v>
      </c>
      <c r="L30" t="s">
        <v>230</v>
      </c>
      <c r="M30" t="s">
        <v>231</v>
      </c>
    </row>
    <row r="31" spans="1:13">
      <c r="A31" t="s">
        <v>203</v>
      </c>
      <c r="B31">
        <v>22320156</v>
      </c>
      <c r="C31" s="98">
        <v>5239005494</v>
      </c>
      <c r="D31" s="1">
        <v>523901001</v>
      </c>
      <c r="E31" s="1" t="s">
        <v>76</v>
      </c>
      <c r="F31" s="1" t="s">
        <v>77</v>
      </c>
      <c r="G31" s="1" t="s">
        <v>378</v>
      </c>
      <c r="H31" s="1" t="s">
        <v>145</v>
      </c>
      <c r="I31" s="1" t="s">
        <v>170</v>
      </c>
      <c r="J31" t="s">
        <v>228</v>
      </c>
      <c r="K31" t="s">
        <v>251</v>
      </c>
      <c r="L31" t="s">
        <v>252</v>
      </c>
      <c r="M31" t="s">
        <v>231</v>
      </c>
    </row>
    <row r="32" spans="1:13">
      <c r="A32" t="s">
        <v>203</v>
      </c>
      <c r="B32">
        <v>22320147</v>
      </c>
      <c r="C32" s="98">
        <v>5239005568</v>
      </c>
      <c r="D32" s="1">
        <v>523901001</v>
      </c>
      <c r="E32" s="1" t="s">
        <v>78</v>
      </c>
      <c r="F32" s="1" t="s">
        <v>79</v>
      </c>
      <c r="G32" s="1" t="s">
        <v>379</v>
      </c>
      <c r="H32" s="1" t="s">
        <v>146</v>
      </c>
      <c r="I32" s="1" t="s">
        <v>170</v>
      </c>
      <c r="J32" t="s">
        <v>228</v>
      </c>
      <c r="K32" t="s">
        <v>308</v>
      </c>
      <c r="L32" t="s">
        <v>230</v>
      </c>
      <c r="M32" t="s">
        <v>231</v>
      </c>
    </row>
    <row r="33" spans="1:13">
      <c r="A33" t="s">
        <v>203</v>
      </c>
      <c r="B33">
        <v>22320157</v>
      </c>
      <c r="C33" s="98">
        <v>5239006385</v>
      </c>
      <c r="D33" s="1">
        <v>523901001</v>
      </c>
      <c r="E33" s="1" t="s">
        <v>80</v>
      </c>
      <c r="F33" s="1" t="s">
        <v>81</v>
      </c>
      <c r="G33" s="1" t="s">
        <v>380</v>
      </c>
      <c r="H33" s="1" t="s">
        <v>147</v>
      </c>
      <c r="I33" s="1" t="s">
        <v>170</v>
      </c>
      <c r="J33" t="s">
        <v>228</v>
      </c>
      <c r="K33" t="s">
        <v>253</v>
      </c>
      <c r="L33" t="s">
        <v>230</v>
      </c>
      <c r="M33" t="s">
        <v>231</v>
      </c>
    </row>
    <row r="34" spans="1:13">
      <c r="A34" t="s">
        <v>203</v>
      </c>
      <c r="B34">
        <v>22320158</v>
      </c>
      <c r="C34" s="98">
        <v>5239005913</v>
      </c>
      <c r="D34" s="1">
        <v>523901001</v>
      </c>
      <c r="E34" s="1" t="s">
        <v>82</v>
      </c>
      <c r="F34" s="1" t="s">
        <v>83</v>
      </c>
      <c r="G34" s="1" t="s">
        <v>363</v>
      </c>
      <c r="H34" s="1" t="s">
        <v>148</v>
      </c>
      <c r="I34" s="1" t="s">
        <v>170</v>
      </c>
      <c r="J34" t="s">
        <v>228</v>
      </c>
      <c r="K34" t="s">
        <v>362</v>
      </c>
      <c r="L34" t="s">
        <v>230</v>
      </c>
      <c r="M34" t="s">
        <v>231</v>
      </c>
    </row>
    <row r="35" spans="1:13">
      <c r="A35" t="s">
        <v>203</v>
      </c>
      <c r="B35">
        <v>22320693</v>
      </c>
      <c r="C35" s="98">
        <v>5239011191</v>
      </c>
      <c r="D35" s="1">
        <v>523901001</v>
      </c>
      <c r="E35" s="1" t="s">
        <v>84</v>
      </c>
      <c r="F35" s="1" t="s">
        <v>85</v>
      </c>
      <c r="G35" s="1" t="s">
        <v>364</v>
      </c>
      <c r="H35" s="1" t="s">
        <v>149</v>
      </c>
      <c r="I35" s="1" t="s">
        <v>171</v>
      </c>
      <c r="J35" t="s">
        <v>414</v>
      </c>
      <c r="K35" t="s">
        <v>415</v>
      </c>
      <c r="L35" t="s">
        <v>230</v>
      </c>
      <c r="M35" t="s">
        <v>231</v>
      </c>
    </row>
    <row r="36" spans="1:13">
      <c r="A36" t="s">
        <v>204</v>
      </c>
      <c r="B36">
        <v>22320210</v>
      </c>
      <c r="C36" s="98">
        <v>5239005293</v>
      </c>
      <c r="D36" s="1">
        <v>523901001</v>
      </c>
      <c r="E36" s="1" t="s">
        <v>87</v>
      </c>
      <c r="F36" s="1" t="s">
        <v>88</v>
      </c>
      <c r="G36" s="1" t="s">
        <v>381</v>
      </c>
      <c r="H36" s="1" t="s">
        <v>151</v>
      </c>
      <c r="I36" s="1" t="s">
        <v>170</v>
      </c>
      <c r="J36" t="s">
        <v>232</v>
      </c>
      <c r="K36" t="s">
        <v>398</v>
      </c>
      <c r="L36" t="s">
        <v>230</v>
      </c>
      <c r="M36" t="s">
        <v>231</v>
      </c>
    </row>
    <row r="37" spans="1:13">
      <c r="A37" t="s">
        <v>204</v>
      </c>
      <c r="B37">
        <v>22320216</v>
      </c>
      <c r="C37" s="98">
        <v>5239006434</v>
      </c>
      <c r="D37" s="1">
        <v>523901001</v>
      </c>
      <c r="E37" s="1" t="s">
        <v>89</v>
      </c>
      <c r="F37" s="1" t="s">
        <v>90</v>
      </c>
      <c r="G37" s="1" t="s">
        <v>361</v>
      </c>
      <c r="H37" s="1" t="s">
        <v>152</v>
      </c>
      <c r="I37" s="1" t="s">
        <v>170</v>
      </c>
      <c r="J37" t="s">
        <v>232</v>
      </c>
      <c r="K37" t="s">
        <v>413</v>
      </c>
      <c r="L37" t="s">
        <v>230</v>
      </c>
      <c r="M37" t="s">
        <v>231</v>
      </c>
    </row>
    <row r="38" spans="1:13">
      <c r="A38" t="s">
        <v>205</v>
      </c>
      <c r="B38">
        <v>22320197</v>
      </c>
      <c r="C38" s="98">
        <v>5239005455</v>
      </c>
      <c r="D38" s="1">
        <v>523901001</v>
      </c>
      <c r="E38" s="1" t="s">
        <v>91</v>
      </c>
      <c r="F38" s="1" t="s">
        <v>92</v>
      </c>
      <c r="G38" s="1" t="s">
        <v>382</v>
      </c>
      <c r="H38" s="1" t="s">
        <v>150</v>
      </c>
      <c r="I38" s="1" t="s">
        <v>170</v>
      </c>
      <c r="J38" t="s">
        <v>232</v>
      </c>
      <c r="K38" t="s">
        <v>256</v>
      </c>
      <c r="L38" t="s">
        <v>230</v>
      </c>
      <c r="M38" t="s">
        <v>231</v>
      </c>
    </row>
    <row r="39" spans="1:13">
      <c r="A39" t="s">
        <v>204</v>
      </c>
      <c r="B39">
        <v>22320161</v>
      </c>
      <c r="C39" s="98">
        <v>5239005744</v>
      </c>
      <c r="D39" s="1">
        <v>523901001</v>
      </c>
      <c r="E39" s="1" t="s">
        <v>93</v>
      </c>
      <c r="F39" s="1" t="s">
        <v>94</v>
      </c>
      <c r="G39" s="1" t="s">
        <v>383</v>
      </c>
      <c r="H39" s="1" t="s">
        <v>153</v>
      </c>
      <c r="I39" s="1" t="s">
        <v>170</v>
      </c>
      <c r="J39" t="s">
        <v>322</v>
      </c>
      <c r="K39" t="s">
        <v>257</v>
      </c>
      <c r="L39" t="s">
        <v>230</v>
      </c>
      <c r="M39" t="s">
        <v>258</v>
      </c>
    </row>
    <row r="40" spans="1:13">
      <c r="A40" t="s">
        <v>204</v>
      </c>
      <c r="B40">
        <v>22320150</v>
      </c>
      <c r="C40" s="98">
        <v>5239006498</v>
      </c>
      <c r="D40" s="1">
        <v>523901001</v>
      </c>
      <c r="E40" s="1" t="s">
        <v>95</v>
      </c>
      <c r="F40" s="1" t="s">
        <v>96</v>
      </c>
      <c r="G40" s="1" t="s">
        <v>370</v>
      </c>
      <c r="H40" s="1" t="s">
        <v>154</v>
      </c>
      <c r="I40" s="1" t="s">
        <v>170</v>
      </c>
      <c r="J40" t="s">
        <v>232</v>
      </c>
      <c r="K40" t="s">
        <v>411</v>
      </c>
      <c r="L40" t="s">
        <v>230</v>
      </c>
      <c r="M40" t="s">
        <v>231</v>
      </c>
    </row>
    <row r="41" spans="1:13">
      <c r="A41" t="s">
        <v>204</v>
      </c>
      <c r="B41">
        <v>22320149</v>
      </c>
      <c r="C41" s="98">
        <v>5239005367</v>
      </c>
      <c r="D41" s="1">
        <v>523901001</v>
      </c>
      <c r="E41" s="1" t="s">
        <v>97</v>
      </c>
      <c r="F41" s="1" t="s">
        <v>98</v>
      </c>
      <c r="G41" s="1" t="s">
        <v>384</v>
      </c>
      <c r="H41" s="1" t="s">
        <v>128</v>
      </c>
      <c r="I41" s="1" t="s">
        <v>170</v>
      </c>
      <c r="J41" t="s">
        <v>232</v>
      </c>
      <c r="K41" t="s">
        <v>404</v>
      </c>
      <c r="L41" t="s">
        <v>230</v>
      </c>
      <c r="M41" t="s">
        <v>259</v>
      </c>
    </row>
    <row r="42" spans="1:13">
      <c r="A42" t="s">
        <v>204</v>
      </c>
      <c r="B42">
        <v>22320144</v>
      </c>
      <c r="C42" s="98">
        <v>5239006561</v>
      </c>
      <c r="D42" s="1">
        <v>523901001</v>
      </c>
      <c r="E42" s="1" t="s">
        <v>99</v>
      </c>
      <c r="F42" s="1" t="s">
        <v>100</v>
      </c>
      <c r="G42" s="1" t="s">
        <v>385</v>
      </c>
      <c r="H42" s="1" t="s">
        <v>155</v>
      </c>
      <c r="I42" s="1" t="s">
        <v>170</v>
      </c>
      <c r="J42" t="s">
        <v>232</v>
      </c>
      <c r="K42" t="s">
        <v>260</v>
      </c>
      <c r="L42" t="s">
        <v>230</v>
      </c>
      <c r="M42" t="s">
        <v>261</v>
      </c>
    </row>
    <row r="43" spans="1:13">
      <c r="A43" t="s">
        <v>204</v>
      </c>
      <c r="B43">
        <v>22320171</v>
      </c>
      <c r="C43" s="98">
        <v>5239005381</v>
      </c>
      <c r="D43" s="1">
        <v>523901001</v>
      </c>
      <c r="E43" s="1" t="s">
        <v>101</v>
      </c>
      <c r="F43" s="1" t="s">
        <v>102</v>
      </c>
      <c r="G43" s="1">
        <v>39234851</v>
      </c>
      <c r="H43" s="1" t="s">
        <v>156</v>
      </c>
      <c r="I43" s="1" t="s">
        <v>170</v>
      </c>
      <c r="J43" t="s">
        <v>232</v>
      </c>
      <c r="K43" t="s">
        <v>262</v>
      </c>
      <c r="L43" t="s">
        <v>230</v>
      </c>
      <c r="M43" t="s">
        <v>231</v>
      </c>
    </row>
    <row r="44" spans="1:13">
      <c r="A44" t="s">
        <v>204</v>
      </c>
      <c r="B44">
        <v>22320166</v>
      </c>
      <c r="C44" s="98">
        <v>5239005007</v>
      </c>
      <c r="D44" s="1">
        <v>523901001</v>
      </c>
      <c r="E44" s="1" t="s">
        <v>103</v>
      </c>
      <c r="F44" s="1" t="s">
        <v>104</v>
      </c>
      <c r="G44" s="1" t="s">
        <v>386</v>
      </c>
      <c r="H44" s="1" t="s">
        <v>157</v>
      </c>
      <c r="I44" s="1" t="s">
        <v>170</v>
      </c>
      <c r="J44" t="s">
        <v>232</v>
      </c>
      <c r="K44" t="s">
        <v>405</v>
      </c>
      <c r="L44" t="s">
        <v>230</v>
      </c>
      <c r="M44" t="s">
        <v>254</v>
      </c>
    </row>
    <row r="45" spans="1:13">
      <c r="A45" t="s">
        <v>204</v>
      </c>
      <c r="B45">
        <v>22320167</v>
      </c>
      <c r="C45" s="98">
        <v>5239005374</v>
      </c>
      <c r="D45" s="1">
        <v>523901001</v>
      </c>
      <c r="E45" s="1" t="s">
        <v>105</v>
      </c>
      <c r="F45" s="1" t="s">
        <v>106</v>
      </c>
      <c r="G45" s="1" t="s">
        <v>388</v>
      </c>
      <c r="H45" s="1" t="s">
        <v>158</v>
      </c>
      <c r="I45" s="1" t="s">
        <v>170</v>
      </c>
      <c r="J45" t="s">
        <v>353</v>
      </c>
      <c r="K45" t="s">
        <v>412</v>
      </c>
      <c r="L45" t="s">
        <v>230</v>
      </c>
      <c r="M45" t="s">
        <v>263</v>
      </c>
    </row>
    <row r="46" spans="1:13">
      <c r="A46" t="s">
        <v>189</v>
      </c>
      <c r="B46">
        <v>22320250</v>
      </c>
      <c r="C46" s="98">
        <v>5239001644</v>
      </c>
      <c r="D46" s="1">
        <v>523901001</v>
      </c>
      <c r="E46" s="1" t="s">
        <v>107</v>
      </c>
      <c r="F46" s="1" t="s">
        <v>108</v>
      </c>
      <c r="G46" s="1" t="s">
        <v>389</v>
      </c>
      <c r="H46" s="1" t="s">
        <v>159</v>
      </c>
      <c r="I46" s="1" t="s">
        <v>171</v>
      </c>
      <c r="J46" t="s">
        <v>264</v>
      </c>
      <c r="K46" t="s">
        <v>265</v>
      </c>
      <c r="L46" t="s">
        <v>230</v>
      </c>
      <c r="M46" t="s">
        <v>266</v>
      </c>
    </row>
    <row r="47" spans="1:13">
      <c r="A47" t="s">
        <v>204</v>
      </c>
      <c r="B47">
        <v>22320215</v>
      </c>
      <c r="C47" s="98">
        <v>5239005543</v>
      </c>
      <c r="D47" s="1">
        <v>523901001</v>
      </c>
      <c r="E47" s="1" t="s">
        <v>109</v>
      </c>
      <c r="F47" s="1" t="s">
        <v>110</v>
      </c>
      <c r="G47" s="1" t="s">
        <v>390</v>
      </c>
      <c r="H47" s="1" t="s">
        <v>160</v>
      </c>
      <c r="I47" s="1" t="s">
        <v>170</v>
      </c>
      <c r="J47" t="s">
        <v>232</v>
      </c>
      <c r="K47" t="s">
        <v>354</v>
      </c>
      <c r="L47" t="s">
        <v>230</v>
      </c>
      <c r="M47" t="s">
        <v>267</v>
      </c>
    </row>
    <row r="48" spans="1:13">
      <c r="A48" t="s">
        <v>312</v>
      </c>
      <c r="B48" s="87" t="s">
        <v>334</v>
      </c>
      <c r="C48" s="98">
        <v>5239006811</v>
      </c>
      <c r="D48" s="1">
        <v>523901001</v>
      </c>
      <c r="E48" s="1" t="s">
        <v>111</v>
      </c>
      <c r="F48" s="1" t="s">
        <v>112</v>
      </c>
      <c r="G48" s="1" t="s">
        <v>391</v>
      </c>
      <c r="H48" s="1" t="s">
        <v>150</v>
      </c>
      <c r="I48" s="1" t="s">
        <v>170</v>
      </c>
      <c r="J48" t="s">
        <v>232</v>
      </c>
      <c r="K48" t="s">
        <v>268</v>
      </c>
      <c r="L48" t="s">
        <v>230</v>
      </c>
      <c r="M48" t="s">
        <v>309</v>
      </c>
    </row>
    <row r="49" spans="1:13">
      <c r="A49" t="s">
        <v>185</v>
      </c>
      <c r="B49" s="87" t="s">
        <v>331</v>
      </c>
      <c r="C49" s="98">
        <v>5239006995</v>
      </c>
      <c r="D49" s="1">
        <v>523901001</v>
      </c>
      <c r="E49" s="1" t="s">
        <v>113</v>
      </c>
      <c r="F49" s="1" t="s">
        <v>114</v>
      </c>
      <c r="G49" s="1" t="s">
        <v>392</v>
      </c>
      <c r="H49" s="1" t="s">
        <v>161</v>
      </c>
      <c r="I49" s="1" t="s">
        <v>170</v>
      </c>
      <c r="J49" t="s">
        <v>232</v>
      </c>
      <c r="K49" t="s">
        <v>269</v>
      </c>
      <c r="L49" t="s">
        <v>230</v>
      </c>
      <c r="M49" t="s">
        <v>309</v>
      </c>
    </row>
    <row r="50" spans="1:13">
      <c r="A50" t="s">
        <v>312</v>
      </c>
      <c r="B50" s="87" t="s">
        <v>338</v>
      </c>
      <c r="C50" s="98">
        <v>5239007131</v>
      </c>
      <c r="D50" s="1">
        <v>523901001</v>
      </c>
      <c r="E50" s="1" t="s">
        <v>325</v>
      </c>
      <c r="F50" s="1" t="s">
        <v>326</v>
      </c>
      <c r="G50" s="1">
        <v>58271519</v>
      </c>
      <c r="H50" s="1" t="s">
        <v>162</v>
      </c>
      <c r="I50" s="1" t="s">
        <v>170</v>
      </c>
      <c r="J50" t="s">
        <v>232</v>
      </c>
      <c r="K50" t="s">
        <v>310</v>
      </c>
      <c r="L50" t="s">
        <v>230</v>
      </c>
      <c r="M50" t="s">
        <v>309</v>
      </c>
    </row>
    <row r="51" spans="1:13">
      <c r="A51" t="s">
        <v>186</v>
      </c>
      <c r="B51" s="87" t="s">
        <v>332</v>
      </c>
      <c r="C51" s="98">
        <v>5239007011</v>
      </c>
      <c r="D51" s="1">
        <v>523901001</v>
      </c>
      <c r="E51" s="1" t="s">
        <v>115</v>
      </c>
      <c r="F51" s="1" t="s">
        <v>116</v>
      </c>
      <c r="G51" s="1" t="s">
        <v>393</v>
      </c>
      <c r="H51" s="1" t="s">
        <v>163</v>
      </c>
      <c r="I51" s="1" t="s">
        <v>170</v>
      </c>
      <c r="J51" t="s">
        <v>232</v>
      </c>
      <c r="K51" t="s">
        <v>270</v>
      </c>
      <c r="L51" t="s">
        <v>230</v>
      </c>
      <c r="M51" t="s">
        <v>246</v>
      </c>
    </row>
    <row r="52" spans="1:13">
      <c r="A52" t="s">
        <v>186</v>
      </c>
      <c r="B52" s="87" t="s">
        <v>337</v>
      </c>
      <c r="C52" s="98">
        <v>5239006321</v>
      </c>
      <c r="D52" s="1">
        <v>523901001</v>
      </c>
      <c r="E52" s="1" t="s">
        <v>117</v>
      </c>
      <c r="F52" s="1" t="s">
        <v>118</v>
      </c>
      <c r="G52" s="1" t="s">
        <v>394</v>
      </c>
      <c r="H52" s="1" t="s">
        <v>164</v>
      </c>
      <c r="I52" s="1" t="s">
        <v>170</v>
      </c>
      <c r="J52" t="s">
        <v>232</v>
      </c>
      <c r="K52" t="s">
        <v>271</v>
      </c>
      <c r="L52" t="s">
        <v>230</v>
      </c>
      <c r="M52" t="s">
        <v>246</v>
      </c>
    </row>
    <row r="53" spans="1:13">
      <c r="A53" t="s">
        <v>185</v>
      </c>
      <c r="B53" s="87" t="s">
        <v>336</v>
      </c>
      <c r="C53" s="98">
        <v>5239007195</v>
      </c>
      <c r="D53" s="1">
        <v>523901001</v>
      </c>
      <c r="E53" s="1" t="s">
        <v>119</v>
      </c>
      <c r="F53" s="1" t="s">
        <v>120</v>
      </c>
      <c r="G53" s="1" t="s">
        <v>395</v>
      </c>
      <c r="H53" s="1" t="s">
        <v>165</v>
      </c>
      <c r="I53" s="1" t="s">
        <v>170</v>
      </c>
      <c r="J53" t="s">
        <v>232</v>
      </c>
      <c r="K53" t="s">
        <v>272</v>
      </c>
      <c r="L53" t="s">
        <v>230</v>
      </c>
      <c r="M53" t="s">
        <v>309</v>
      </c>
    </row>
    <row r="54" spans="1:13">
      <c r="A54" t="s">
        <v>186</v>
      </c>
      <c r="B54" s="87" t="s">
        <v>330</v>
      </c>
      <c r="C54" s="98">
        <v>5239006723</v>
      </c>
      <c r="D54" s="1">
        <v>523901001</v>
      </c>
      <c r="E54" s="1" t="s">
        <v>121</v>
      </c>
      <c r="F54" s="1" t="s">
        <v>122</v>
      </c>
      <c r="G54" s="1" t="s">
        <v>396</v>
      </c>
      <c r="H54" s="1" t="s">
        <v>166</v>
      </c>
      <c r="I54" s="1" t="s">
        <v>170</v>
      </c>
      <c r="J54" t="s">
        <v>232</v>
      </c>
      <c r="K54" t="s">
        <v>273</v>
      </c>
      <c r="L54" t="s">
        <v>230</v>
      </c>
      <c r="M54" t="s">
        <v>246</v>
      </c>
    </row>
    <row r="55" spans="1:13">
      <c r="A55" t="s">
        <v>186</v>
      </c>
      <c r="B55" s="87" t="s">
        <v>335</v>
      </c>
      <c r="C55" s="98">
        <v>5239006280</v>
      </c>
      <c r="D55" s="1">
        <v>523901001</v>
      </c>
      <c r="E55" s="1" t="s">
        <v>123</v>
      </c>
      <c r="F55" s="1" t="s">
        <v>124</v>
      </c>
      <c r="G55" s="1">
        <v>55087132</v>
      </c>
      <c r="H55" s="1" t="s">
        <v>167</v>
      </c>
      <c r="I55" s="1" t="s">
        <v>170</v>
      </c>
      <c r="J55" t="s">
        <v>232</v>
      </c>
      <c r="K55" t="s">
        <v>274</v>
      </c>
      <c r="L55" t="s">
        <v>252</v>
      </c>
      <c r="M55" t="s">
        <v>246</v>
      </c>
    </row>
    <row r="56" spans="1:13">
      <c r="A56" t="s">
        <v>184</v>
      </c>
      <c r="B56" s="97" t="s">
        <v>333</v>
      </c>
      <c r="C56" s="98">
        <v>5239010906</v>
      </c>
      <c r="D56" s="1">
        <v>523901001</v>
      </c>
      <c r="E56" s="1" t="s">
        <v>400</v>
      </c>
      <c r="F56" s="1" t="s">
        <v>86</v>
      </c>
      <c r="G56" s="1" t="s">
        <v>387</v>
      </c>
      <c r="H56" s="1" t="s">
        <v>401</v>
      </c>
      <c r="I56" s="1" t="s">
        <v>170</v>
      </c>
      <c r="J56" s="94" t="s">
        <v>232</v>
      </c>
      <c r="K56" s="94" t="s">
        <v>255</v>
      </c>
      <c r="L56" s="94" t="s">
        <v>230</v>
      </c>
      <c r="M56" s="94" t="s">
        <v>309</v>
      </c>
    </row>
    <row r="57" spans="1:13">
      <c r="A57" t="s">
        <v>313</v>
      </c>
      <c r="B57">
        <v>22320154</v>
      </c>
      <c r="C57" s="98">
        <v>5239006988</v>
      </c>
      <c r="D57" s="1">
        <v>523901001</v>
      </c>
      <c r="E57" s="1" t="s">
        <v>125</v>
      </c>
      <c r="F57" s="1" t="s">
        <v>126</v>
      </c>
      <c r="G57" s="1" t="s">
        <v>397</v>
      </c>
      <c r="H57" s="1" t="s">
        <v>168</v>
      </c>
      <c r="I57" s="1" t="s">
        <v>170</v>
      </c>
      <c r="J57" t="s">
        <v>232</v>
      </c>
      <c r="K57" t="s">
        <v>399</v>
      </c>
      <c r="L57" t="s">
        <v>230</v>
      </c>
      <c r="M57" t="s">
        <v>275</v>
      </c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A15:A57">
      <formula1>$A$3:$A$13</formula1>
    </dataValidation>
    <dataValidation type="list" allowBlank="1" showInputMessage="1" showErrorMessage="1" sqref="I15:I57">
      <formula1>$D$3:$D$4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tabColor rgb="FFFF0000"/>
  </sheetPr>
  <dimension ref="A1:H1010"/>
  <sheetViews>
    <sheetView zoomScaleNormal="100" workbookViewId="0">
      <pane xSplit="8" ySplit="3" topLeftCell="I871" activePane="bottomRight" state="frozen"/>
      <selection activeCell="DM46" sqref="DM46"/>
      <selection pane="topRight" activeCell="DM46" sqref="DM46"/>
      <selection pane="bottomLeft" activeCell="DM46" sqref="DM46"/>
      <selection pane="bottomRight" activeCell="E899" sqref="E899"/>
    </sheetView>
  </sheetViews>
  <sheetFormatPr defaultColWidth="9.109375" defaultRowHeight="14.4"/>
  <cols>
    <col min="1" max="1" width="16" style="19" customWidth="1"/>
    <col min="2" max="2" width="4.88671875" style="19" customWidth="1"/>
    <col min="3" max="3" width="8.5546875" style="19" bestFit="1" customWidth="1"/>
    <col min="4" max="4" width="22.33203125" style="19" bestFit="1" customWidth="1"/>
    <col min="5" max="5" width="38.109375" style="65" customWidth="1"/>
    <col min="6" max="6" width="6.6640625" style="20" bestFit="1" customWidth="1"/>
    <col min="7" max="7" width="17.44140625" style="20" customWidth="1"/>
    <col min="8" max="8" width="5.88671875" style="39" bestFit="1" customWidth="1"/>
    <col min="9" max="16384" width="9.109375" style="19"/>
  </cols>
  <sheetData>
    <row r="1" spans="1:8">
      <c r="A1" s="18" t="s">
        <v>182</v>
      </c>
      <c r="C1" s="19" t="s">
        <v>208</v>
      </c>
      <c r="E1" s="62" t="s">
        <v>283</v>
      </c>
    </row>
    <row r="2" spans="1:8" s="20" customFormat="1">
      <c r="A2" s="20" t="s">
        <v>315</v>
      </c>
      <c r="C2" s="20" t="s">
        <v>209</v>
      </c>
      <c r="E2" s="63" t="s">
        <v>210</v>
      </c>
      <c r="F2" s="23" t="s">
        <v>40</v>
      </c>
      <c r="G2" s="23" t="s">
        <v>292</v>
      </c>
      <c r="H2" s="40" t="s">
        <v>293</v>
      </c>
    </row>
    <row r="3" spans="1:8" s="20" customFormat="1">
      <c r="A3" s="20" t="s">
        <v>307</v>
      </c>
      <c r="D3" s="20" t="s">
        <v>183</v>
      </c>
      <c r="E3" s="64"/>
      <c r="F3" s="23"/>
      <c r="G3" s="23" t="s">
        <v>291</v>
      </c>
      <c r="H3" s="40"/>
    </row>
    <row r="4" spans="1:8">
      <c r="A4" s="19">
        <f>ROW()</f>
        <v>4</v>
      </c>
      <c r="B4" s="19" t="s">
        <v>190</v>
      </c>
      <c r="D4" s="19" t="str">
        <f>CONCATENATE(учреждения!$A$3)</f>
        <v>МФЦ</v>
      </c>
      <c r="E4" s="65" t="s">
        <v>543</v>
      </c>
      <c r="F4" s="22">
        <v>510</v>
      </c>
      <c r="G4" s="22">
        <v>510</v>
      </c>
      <c r="H4" s="39" t="s">
        <v>302</v>
      </c>
    </row>
    <row r="5" spans="1:8">
      <c r="D5" s="19" t="str">
        <f>CONCATENATE(учреждения!$A$3)</f>
        <v>МФЦ</v>
      </c>
      <c r="E5" s="65" t="s">
        <v>544</v>
      </c>
      <c r="F5" s="22">
        <v>131</v>
      </c>
      <c r="G5" s="22">
        <v>130</v>
      </c>
      <c r="H5" s="39" t="s">
        <v>302</v>
      </c>
    </row>
    <row r="6" spans="1:8">
      <c r="D6" s="19" t="str">
        <f>CONCATENATE(учреждения!$A$3)</f>
        <v>МФЦ</v>
      </c>
      <c r="E6" s="65" t="s">
        <v>545</v>
      </c>
      <c r="F6" s="22">
        <v>211</v>
      </c>
      <c r="G6" s="22">
        <v>111</v>
      </c>
      <c r="H6" s="39" t="s">
        <v>302</v>
      </c>
    </row>
    <row r="7" spans="1:8">
      <c r="D7" s="19" t="str">
        <f>CONCATENATE(учреждения!$A$3)</f>
        <v>МФЦ</v>
      </c>
      <c r="E7" s="65" t="s">
        <v>546</v>
      </c>
      <c r="F7" s="22">
        <v>212</v>
      </c>
      <c r="G7" s="22">
        <v>112</v>
      </c>
      <c r="H7" s="39" t="s">
        <v>302</v>
      </c>
    </row>
    <row r="8" spans="1:8">
      <c r="D8" s="19" t="str">
        <f>CONCATENATE(учреждения!$A$3)</f>
        <v>МФЦ</v>
      </c>
      <c r="E8" s="65" t="s">
        <v>547</v>
      </c>
      <c r="F8" s="22">
        <v>213</v>
      </c>
      <c r="G8" s="22">
        <v>119</v>
      </c>
      <c r="H8" s="39" t="s">
        <v>302</v>
      </c>
    </row>
    <row r="9" spans="1:8">
      <c r="D9" s="19" t="str">
        <f>CONCATENATE(учреждения!$A$3)</f>
        <v>МФЦ</v>
      </c>
      <c r="E9" s="65" t="s">
        <v>548</v>
      </c>
      <c r="F9" s="22">
        <v>221</v>
      </c>
      <c r="G9" s="22">
        <v>244</v>
      </c>
      <c r="H9" s="39" t="s">
        <v>302</v>
      </c>
    </row>
    <row r="10" spans="1:8">
      <c r="D10" s="19" t="str">
        <f>CONCATENATE(учреждения!$A$3)</f>
        <v>МФЦ</v>
      </c>
      <c r="E10" s="65" t="s">
        <v>548</v>
      </c>
      <c r="F10" s="22">
        <v>222</v>
      </c>
      <c r="G10" s="22">
        <v>244</v>
      </c>
      <c r="H10" s="39" t="s">
        <v>302</v>
      </c>
    </row>
    <row r="11" spans="1:8">
      <c r="D11" s="19" t="str">
        <f>CONCATENATE(учреждения!$A$3)</f>
        <v>МФЦ</v>
      </c>
      <c r="E11" s="65" t="s">
        <v>548</v>
      </c>
      <c r="F11" s="22">
        <v>224</v>
      </c>
      <c r="G11" s="22">
        <v>244</v>
      </c>
      <c r="H11" s="39" t="s">
        <v>302</v>
      </c>
    </row>
    <row r="12" spans="1:8">
      <c r="D12" s="19" t="str">
        <f>CONCATENATE(учреждения!$A$3)</f>
        <v>МФЦ</v>
      </c>
      <c r="E12" s="65" t="s">
        <v>548</v>
      </c>
      <c r="F12" s="22">
        <v>225</v>
      </c>
      <c r="G12" s="22">
        <v>244</v>
      </c>
      <c r="H12" s="39" t="s">
        <v>302</v>
      </c>
    </row>
    <row r="13" spans="1:8">
      <c r="D13" s="19" t="str">
        <f>CONCATENATE(учреждения!$A$3)</f>
        <v>МФЦ</v>
      </c>
      <c r="E13" s="65" t="s">
        <v>548</v>
      </c>
      <c r="F13" s="22">
        <v>226</v>
      </c>
      <c r="G13" s="22">
        <v>244</v>
      </c>
      <c r="H13" s="39" t="s">
        <v>302</v>
      </c>
    </row>
    <row r="14" spans="1:8">
      <c r="D14" s="19" t="str">
        <f>CONCATENATE(учреждения!$A$3)</f>
        <v>МФЦ</v>
      </c>
      <c r="E14" s="65" t="s">
        <v>548</v>
      </c>
      <c r="F14" s="22">
        <v>310</v>
      </c>
      <c r="G14" s="22">
        <v>244</v>
      </c>
      <c r="H14" s="39" t="s">
        <v>302</v>
      </c>
    </row>
    <row r="15" spans="1:8">
      <c r="D15" s="19" t="str">
        <f>CONCATENATE(учреждения!$A$3)</f>
        <v>МФЦ</v>
      </c>
      <c r="E15" s="65" t="s">
        <v>549</v>
      </c>
      <c r="F15" s="22">
        <v>2233</v>
      </c>
      <c r="G15" s="22">
        <v>244</v>
      </c>
      <c r="H15" s="39" t="s">
        <v>302</v>
      </c>
    </row>
    <row r="16" spans="1:8">
      <c r="D16" s="19" t="str">
        <f>CONCATENATE(учреждения!$A$3)</f>
        <v>МФЦ</v>
      </c>
      <c r="E16" s="65" t="s">
        <v>548</v>
      </c>
      <c r="F16" s="22">
        <v>346</v>
      </c>
      <c r="G16" s="22">
        <v>244</v>
      </c>
      <c r="H16" s="39" t="s">
        <v>302</v>
      </c>
    </row>
    <row r="17" spans="2:8">
      <c r="D17" s="19" t="str">
        <f>CONCATENATE(учреждения!$A$3)</f>
        <v>МФЦ</v>
      </c>
      <c r="E17" s="65" t="s">
        <v>550</v>
      </c>
      <c r="F17" s="22">
        <v>2232</v>
      </c>
      <c r="G17" s="22">
        <v>244</v>
      </c>
      <c r="H17" s="39" t="s">
        <v>302</v>
      </c>
    </row>
    <row r="18" spans="2:8">
      <c r="D18" s="19" t="str">
        <f>CONCATENATE(учреждения!$A$3)</f>
        <v>МФЦ</v>
      </c>
      <c r="E18" s="65" t="s">
        <v>551</v>
      </c>
      <c r="F18" s="22">
        <v>2231</v>
      </c>
      <c r="G18" s="22">
        <v>244</v>
      </c>
      <c r="H18" s="39" t="s">
        <v>302</v>
      </c>
    </row>
    <row r="19" spans="2:8">
      <c r="D19" s="19" t="str">
        <f>CONCATENATE(учреждения!$A$3)</f>
        <v>МФЦ</v>
      </c>
      <c r="E19" s="65" t="s">
        <v>552</v>
      </c>
      <c r="F19" s="22">
        <v>262</v>
      </c>
      <c r="G19" s="22">
        <v>360</v>
      </c>
      <c r="H19" s="39" t="s">
        <v>302</v>
      </c>
    </row>
    <row r="20" spans="2:8">
      <c r="D20" s="19" t="str">
        <f>CONCATENATE(учреждения!$A$3)</f>
        <v>МФЦ</v>
      </c>
      <c r="E20" s="65" t="s">
        <v>559</v>
      </c>
      <c r="F20" s="20">
        <v>510</v>
      </c>
      <c r="G20" s="22">
        <v>510</v>
      </c>
      <c r="H20" s="39" t="s">
        <v>302</v>
      </c>
    </row>
    <row r="21" spans="2:8">
      <c r="D21" s="19" t="str">
        <f>CONCATENATE(учреждения!$A$3)</f>
        <v>МФЦ</v>
      </c>
      <c r="E21" s="65" t="s">
        <v>560</v>
      </c>
      <c r="F21" s="20">
        <v>610</v>
      </c>
      <c r="G21" s="20">
        <v>610</v>
      </c>
      <c r="H21" s="39" t="s">
        <v>302</v>
      </c>
    </row>
    <row r="22" spans="2:8">
      <c r="D22" s="19" t="str">
        <f>CONCATENATE(учреждения!$A$3)</f>
        <v>МФЦ</v>
      </c>
      <c r="E22" s="65" t="s">
        <v>561</v>
      </c>
      <c r="F22" s="20">
        <v>510</v>
      </c>
      <c r="G22" s="22">
        <v>510</v>
      </c>
      <c r="H22" s="39" t="s">
        <v>302</v>
      </c>
    </row>
    <row r="23" spans="2:8">
      <c r="D23" s="19" t="str">
        <f>CONCATENATE(учреждения!$A$3)</f>
        <v>МФЦ</v>
      </c>
      <c r="E23" s="65" t="s">
        <v>562</v>
      </c>
      <c r="F23" s="20">
        <v>155</v>
      </c>
      <c r="G23" s="20">
        <v>150</v>
      </c>
      <c r="H23" s="39" t="s">
        <v>302</v>
      </c>
    </row>
    <row r="24" spans="2:8">
      <c r="D24" s="19" t="str">
        <f>CONCATENATE(учреждения!$A$3)</f>
        <v>МФЦ</v>
      </c>
      <c r="E24" s="65" t="s">
        <v>563</v>
      </c>
      <c r="F24" s="20">
        <v>225</v>
      </c>
      <c r="G24" s="20">
        <v>244</v>
      </c>
      <c r="H24" s="39" t="s">
        <v>302</v>
      </c>
    </row>
    <row r="25" spans="2:8">
      <c r="D25" s="19" t="str">
        <f>CONCATENATE(учреждения!$A$3)</f>
        <v>МФЦ</v>
      </c>
      <c r="E25" s="65" t="s">
        <v>563</v>
      </c>
      <c r="F25" s="20">
        <v>226</v>
      </c>
      <c r="G25" s="20">
        <v>244</v>
      </c>
      <c r="H25" s="39" t="s">
        <v>302</v>
      </c>
    </row>
    <row r="26" spans="2:8">
      <c r="D26" s="19" t="str">
        <f>CONCATENATE(учреждения!$A$3)</f>
        <v>МФЦ</v>
      </c>
      <c r="E26" s="65" t="s">
        <v>563</v>
      </c>
      <c r="F26" s="20">
        <v>310</v>
      </c>
      <c r="G26" s="20">
        <v>244</v>
      </c>
      <c r="H26" s="39" t="s">
        <v>302</v>
      </c>
    </row>
    <row r="27" spans="2:8">
      <c r="B27" s="19" t="s">
        <v>190</v>
      </c>
      <c r="D27" s="19" t="str">
        <f>CONCATENATE(учреждения!$A$4)</f>
        <v>Детсад</v>
      </c>
      <c r="E27" s="65" t="s">
        <v>542</v>
      </c>
      <c r="F27" s="22">
        <v>510</v>
      </c>
      <c r="G27" s="22">
        <v>510</v>
      </c>
      <c r="H27" s="39" t="s">
        <v>294</v>
      </c>
    </row>
    <row r="28" spans="2:8">
      <c r="D28" s="19" t="str">
        <f>CONCATENATE(учреждения!$A$4)</f>
        <v>Детсад</v>
      </c>
      <c r="E28" s="65" t="s">
        <v>544</v>
      </c>
      <c r="F28" s="22">
        <v>131</v>
      </c>
      <c r="G28" s="22">
        <v>130</v>
      </c>
      <c r="H28" s="39" t="s">
        <v>294</v>
      </c>
    </row>
    <row r="29" spans="2:8">
      <c r="D29" s="19" t="str">
        <f>CONCATENATE(учреждения!$A$4)</f>
        <v>Детсад</v>
      </c>
      <c r="E29" s="65" t="s">
        <v>545</v>
      </c>
      <c r="F29" s="22">
        <v>211</v>
      </c>
      <c r="G29" s="22">
        <v>111</v>
      </c>
      <c r="H29" s="39" t="s">
        <v>294</v>
      </c>
    </row>
    <row r="30" spans="2:8">
      <c r="D30" s="19" t="str">
        <f>CONCATENATE(учреждения!$A$4)</f>
        <v>Детсад</v>
      </c>
      <c r="E30" s="65" t="s">
        <v>546</v>
      </c>
      <c r="F30" s="22">
        <v>212</v>
      </c>
      <c r="G30" s="22">
        <v>112</v>
      </c>
      <c r="H30" s="39" t="s">
        <v>294</v>
      </c>
    </row>
    <row r="31" spans="2:8">
      <c r="D31" s="19" t="str">
        <f>CONCATENATE(учреждения!$A$4)</f>
        <v>Детсад</v>
      </c>
      <c r="E31" s="65" t="s">
        <v>547</v>
      </c>
      <c r="F31" s="22">
        <v>213</v>
      </c>
      <c r="G31" s="22">
        <v>119</v>
      </c>
      <c r="H31" s="39" t="s">
        <v>294</v>
      </c>
    </row>
    <row r="32" spans="2:8">
      <c r="D32" s="19" t="str">
        <f>CONCATENATE(учреждения!$A$4)</f>
        <v>Детсад</v>
      </c>
      <c r="E32" s="65" t="s">
        <v>548</v>
      </c>
      <c r="F32" s="22">
        <v>221</v>
      </c>
      <c r="G32" s="22">
        <v>244</v>
      </c>
      <c r="H32" s="39" t="s">
        <v>294</v>
      </c>
    </row>
    <row r="33" spans="4:8">
      <c r="D33" s="19" t="str">
        <f>CONCATENATE(учреждения!$A$4)</f>
        <v>Детсад</v>
      </c>
      <c r="E33" s="65" t="s">
        <v>548</v>
      </c>
      <c r="F33" s="22">
        <v>222</v>
      </c>
      <c r="G33" s="22">
        <v>244</v>
      </c>
      <c r="H33" s="39" t="s">
        <v>294</v>
      </c>
    </row>
    <row r="34" spans="4:8">
      <c r="D34" s="19" t="str">
        <f>CONCATENATE(учреждения!$A$4)</f>
        <v>Детсад</v>
      </c>
      <c r="E34" s="65" t="s">
        <v>551</v>
      </c>
      <c r="F34" s="22">
        <v>2231</v>
      </c>
      <c r="G34" s="22">
        <v>244</v>
      </c>
      <c r="H34" s="39" t="s">
        <v>294</v>
      </c>
    </row>
    <row r="35" spans="4:8">
      <c r="D35" s="19" t="str">
        <f>CONCATENATE(учреждения!$A$4)</f>
        <v>Детсад</v>
      </c>
      <c r="E35" s="65" t="s">
        <v>550</v>
      </c>
      <c r="F35" s="22">
        <v>2232</v>
      </c>
      <c r="G35" s="22">
        <v>244</v>
      </c>
      <c r="H35" s="39" t="s">
        <v>294</v>
      </c>
    </row>
    <row r="36" spans="4:8">
      <c r="D36" s="19" t="str">
        <f>CONCATENATE(учреждения!$A$4)</f>
        <v>Детсад</v>
      </c>
      <c r="E36" s="65" t="s">
        <v>549</v>
      </c>
      <c r="F36" s="22">
        <v>2233</v>
      </c>
      <c r="G36" s="22">
        <v>244</v>
      </c>
      <c r="H36" s="39" t="s">
        <v>294</v>
      </c>
    </row>
    <row r="37" spans="4:8">
      <c r="D37" s="19" t="str">
        <f>CONCATENATE(учреждения!$A$4)</f>
        <v>Детсад</v>
      </c>
      <c r="E37" s="65" t="s">
        <v>548</v>
      </c>
      <c r="F37" s="22">
        <v>224</v>
      </c>
      <c r="G37" s="22">
        <v>244</v>
      </c>
      <c r="H37" s="39" t="s">
        <v>294</v>
      </c>
    </row>
    <row r="38" spans="4:8">
      <c r="D38" s="19" t="str">
        <f>CONCATENATE(учреждения!$A$4)</f>
        <v>Детсад</v>
      </c>
      <c r="E38" s="65" t="s">
        <v>548</v>
      </c>
      <c r="F38" s="22">
        <v>225</v>
      </c>
      <c r="G38" s="22">
        <v>244</v>
      </c>
      <c r="H38" s="39" t="s">
        <v>294</v>
      </c>
    </row>
    <row r="39" spans="4:8">
      <c r="D39" s="19" t="str">
        <f>CONCATENATE(учреждения!$A$4)</f>
        <v>Детсад</v>
      </c>
      <c r="E39" s="65" t="s">
        <v>548</v>
      </c>
      <c r="F39" s="22">
        <v>226</v>
      </c>
      <c r="G39" s="22">
        <v>244</v>
      </c>
      <c r="H39" s="39" t="s">
        <v>294</v>
      </c>
    </row>
    <row r="40" spans="4:8">
      <c r="D40" s="19" t="str">
        <f>CONCATENATE(учреждения!$A$4)</f>
        <v>Детсад</v>
      </c>
      <c r="E40" s="65" t="s">
        <v>548</v>
      </c>
      <c r="F40" s="22">
        <v>310</v>
      </c>
      <c r="G40" s="22">
        <v>244</v>
      </c>
      <c r="H40" s="39" t="s">
        <v>294</v>
      </c>
    </row>
    <row r="41" spans="4:8">
      <c r="D41" s="19" t="str">
        <f>CONCATENATE(учреждения!$A$4)</f>
        <v>Детсад</v>
      </c>
      <c r="E41" s="65" t="s">
        <v>548</v>
      </c>
      <c r="F41" s="22">
        <v>341</v>
      </c>
      <c r="G41" s="22">
        <v>244</v>
      </c>
      <c r="H41" s="39" t="s">
        <v>294</v>
      </c>
    </row>
    <row r="42" spans="4:8">
      <c r="D42" s="19" t="str">
        <f>CONCATENATE(учреждения!$A$4)</f>
        <v>Детсад</v>
      </c>
      <c r="E42" s="65" t="s">
        <v>548</v>
      </c>
      <c r="F42" s="22">
        <v>342</v>
      </c>
      <c r="G42" s="22">
        <v>244</v>
      </c>
      <c r="H42" s="39" t="s">
        <v>294</v>
      </c>
    </row>
    <row r="43" spans="4:8">
      <c r="D43" s="19" t="str">
        <f>CONCATENATE(учреждения!$A$4)</f>
        <v>Детсад</v>
      </c>
      <c r="E43" s="65" t="s">
        <v>548</v>
      </c>
      <c r="F43" s="22">
        <v>344</v>
      </c>
      <c r="G43" s="22">
        <v>244</v>
      </c>
      <c r="H43" s="39" t="s">
        <v>294</v>
      </c>
    </row>
    <row r="44" spans="4:8">
      <c r="D44" s="19" t="str">
        <f>CONCATENATE(учреждения!$A$4)</f>
        <v>Детсад</v>
      </c>
      <c r="E44" s="65" t="s">
        <v>548</v>
      </c>
      <c r="F44" s="22">
        <v>345</v>
      </c>
      <c r="G44" s="22">
        <v>244</v>
      </c>
      <c r="H44" s="39" t="s">
        <v>294</v>
      </c>
    </row>
    <row r="45" spans="4:8">
      <c r="D45" s="19" t="str">
        <f>CONCATENATE(учреждения!$A$4)</f>
        <v>Детсад</v>
      </c>
      <c r="E45" s="65" t="s">
        <v>548</v>
      </c>
      <c r="F45" s="22">
        <v>346</v>
      </c>
      <c r="G45" s="22">
        <v>244</v>
      </c>
      <c r="H45" s="39" t="s">
        <v>294</v>
      </c>
    </row>
    <row r="46" spans="4:8">
      <c r="D46" s="19" t="str">
        <f>CONCATENATE(учреждения!$A$4)</f>
        <v>Детсад</v>
      </c>
      <c r="E46" s="65" t="s">
        <v>548</v>
      </c>
      <c r="F46" s="22">
        <v>349</v>
      </c>
      <c r="G46" s="22">
        <v>244</v>
      </c>
      <c r="H46" s="39" t="s">
        <v>294</v>
      </c>
    </row>
    <row r="47" spans="4:8">
      <c r="D47" s="19" t="str">
        <f>CONCATENATE(учреждения!$A$4)</f>
        <v>Детсад</v>
      </c>
      <c r="E47" s="65" t="s">
        <v>548</v>
      </c>
      <c r="F47" s="22">
        <v>353</v>
      </c>
      <c r="G47" s="22">
        <v>244</v>
      </c>
      <c r="H47" s="39" t="s">
        <v>294</v>
      </c>
    </row>
    <row r="48" spans="4:8">
      <c r="D48" s="19" t="str">
        <f>CONCATENATE(учреждения!$A$4)</f>
        <v>Детсад</v>
      </c>
      <c r="E48" s="65" t="s">
        <v>552</v>
      </c>
      <c r="F48" s="22">
        <v>262</v>
      </c>
      <c r="G48" s="22">
        <v>360</v>
      </c>
      <c r="H48" s="39" t="s">
        <v>294</v>
      </c>
    </row>
    <row r="49" spans="2:8">
      <c r="D49" s="19" t="str">
        <f>CONCATENATE(учреждения!$A$4)</f>
        <v>Детсад</v>
      </c>
      <c r="E49" s="65" t="s">
        <v>553</v>
      </c>
      <c r="F49" s="22">
        <v>291</v>
      </c>
      <c r="G49" s="22">
        <v>851</v>
      </c>
      <c r="H49" s="39" t="s">
        <v>294</v>
      </c>
    </row>
    <row r="50" spans="2:8">
      <c r="D50" s="19" t="str">
        <f>CONCATENATE(учреждения!$A$4)</f>
        <v>Детсад</v>
      </c>
      <c r="E50" s="65" t="s">
        <v>554</v>
      </c>
      <c r="F50" s="22">
        <v>291</v>
      </c>
      <c r="G50" s="22">
        <v>852</v>
      </c>
      <c r="H50" s="39" t="s">
        <v>294</v>
      </c>
    </row>
    <row r="51" spans="2:8">
      <c r="D51" s="19" t="str">
        <f>CONCATENATE(учреждения!$A$4)</f>
        <v>Детсад</v>
      </c>
      <c r="E51" s="65" t="s">
        <v>555</v>
      </c>
      <c r="F51" s="22">
        <v>292</v>
      </c>
      <c r="G51" s="22">
        <v>853</v>
      </c>
      <c r="H51" s="39" t="s">
        <v>294</v>
      </c>
    </row>
    <row r="52" spans="2:8">
      <c r="D52" s="19" t="str">
        <f>CONCATENATE(учреждения!$A$4)</f>
        <v>Детсад</v>
      </c>
      <c r="E52" s="65" t="s">
        <v>555</v>
      </c>
      <c r="F52" s="22">
        <v>295</v>
      </c>
      <c r="G52" s="22">
        <v>853</v>
      </c>
      <c r="H52" s="39" t="s">
        <v>294</v>
      </c>
    </row>
    <row r="53" spans="2:8">
      <c r="D53" s="19" t="str">
        <f>CONCATENATE(учреждения!$A$4)</f>
        <v>Детсад</v>
      </c>
      <c r="E53" s="65" t="s">
        <v>559</v>
      </c>
      <c r="F53" s="20">
        <v>510</v>
      </c>
      <c r="G53" s="22">
        <v>510</v>
      </c>
      <c r="H53" s="39" t="s">
        <v>294</v>
      </c>
    </row>
    <row r="54" spans="2:8">
      <c r="D54" s="19" t="str">
        <f>CONCATENATE(учреждения!$A$4)</f>
        <v>Детсад</v>
      </c>
      <c r="E54" s="65" t="s">
        <v>560</v>
      </c>
      <c r="F54" s="20">
        <v>610</v>
      </c>
      <c r="G54" s="20">
        <v>610</v>
      </c>
      <c r="H54" s="39" t="s">
        <v>294</v>
      </c>
    </row>
    <row r="55" spans="2:8">
      <c r="D55" s="19" t="str">
        <f>CONCATENATE(учреждения!$A$4)</f>
        <v>Детсад</v>
      </c>
      <c r="E55" s="65" t="s">
        <v>561</v>
      </c>
      <c r="F55" s="20">
        <v>510</v>
      </c>
      <c r="G55" s="22">
        <v>510</v>
      </c>
      <c r="H55" s="39" t="s">
        <v>294</v>
      </c>
    </row>
    <row r="56" spans="2:8">
      <c r="D56" s="19" t="str">
        <f>CONCATENATE(учреждения!$A$4)</f>
        <v>Детсад</v>
      </c>
      <c r="E56" s="65" t="s">
        <v>562</v>
      </c>
      <c r="F56" s="20">
        <v>155</v>
      </c>
      <c r="G56" s="20">
        <v>150</v>
      </c>
      <c r="H56" s="39" t="s">
        <v>294</v>
      </c>
    </row>
    <row r="57" spans="2:8">
      <c r="D57" s="19" t="str">
        <f>CONCATENATE(учреждения!$A$4)</f>
        <v>Детсад</v>
      </c>
      <c r="E57" s="65" t="s">
        <v>563</v>
      </c>
      <c r="F57" s="20">
        <v>225</v>
      </c>
      <c r="G57" s="20">
        <v>244</v>
      </c>
      <c r="H57" s="39" t="s">
        <v>294</v>
      </c>
    </row>
    <row r="58" spans="2:8">
      <c r="D58" s="19" t="str">
        <f>CONCATENATE(учреждения!$A$4)</f>
        <v>Детсад</v>
      </c>
      <c r="E58" s="65" t="s">
        <v>563</v>
      </c>
      <c r="F58" s="20">
        <v>226</v>
      </c>
      <c r="G58" s="20">
        <v>244</v>
      </c>
      <c r="H58" s="39" t="s">
        <v>294</v>
      </c>
    </row>
    <row r="59" spans="2:8">
      <c r="D59" s="19" t="str">
        <f>CONCATENATE(учреждения!$A$4)</f>
        <v>Детсад</v>
      </c>
      <c r="E59" s="65" t="s">
        <v>563</v>
      </c>
      <c r="F59" s="20">
        <v>310</v>
      </c>
      <c r="G59" s="20">
        <v>244</v>
      </c>
      <c r="H59" s="39" t="s">
        <v>294</v>
      </c>
    </row>
    <row r="60" spans="2:8">
      <c r="D60" s="19" t="str">
        <f>CONCATENATE(учреждения!$A$4)</f>
        <v>Детсад</v>
      </c>
      <c r="E60" s="65" t="s">
        <v>563</v>
      </c>
      <c r="F60" s="20">
        <v>341</v>
      </c>
      <c r="G60" s="20">
        <v>244</v>
      </c>
      <c r="H60" s="39" t="s">
        <v>294</v>
      </c>
    </row>
    <row r="61" spans="2:8">
      <c r="D61" s="19" t="str">
        <f>CONCATENATE(учреждения!$A$4)</f>
        <v>Детсад</v>
      </c>
      <c r="E61" s="65" t="s">
        <v>563</v>
      </c>
      <c r="F61" s="20">
        <v>342</v>
      </c>
      <c r="G61" s="20">
        <v>244</v>
      </c>
      <c r="H61" s="39" t="s">
        <v>294</v>
      </c>
    </row>
    <row r="62" spans="2:8">
      <c r="B62" s="19" t="s">
        <v>190</v>
      </c>
      <c r="D62" s="19" t="str">
        <f>CONCATENATE(учреждения!$A$5)</f>
        <v>Школа</v>
      </c>
      <c r="E62" s="65" t="s">
        <v>566</v>
      </c>
      <c r="F62" s="20">
        <v>510</v>
      </c>
      <c r="G62" s="20">
        <v>510</v>
      </c>
      <c r="H62" s="39" t="s">
        <v>295</v>
      </c>
    </row>
    <row r="63" spans="2:8">
      <c r="D63" s="19" t="str">
        <f>CONCATENATE(учреждения!$A$5)</f>
        <v>Школа</v>
      </c>
      <c r="E63" s="65" t="s">
        <v>567</v>
      </c>
      <c r="F63" s="20">
        <v>121</v>
      </c>
      <c r="G63" s="20">
        <v>120</v>
      </c>
      <c r="H63" s="39" t="s">
        <v>295</v>
      </c>
    </row>
    <row r="64" spans="2:8">
      <c r="D64" s="19" t="str">
        <f>CONCATENATE(учреждения!$A$5)</f>
        <v>Школа</v>
      </c>
      <c r="E64" s="65" t="s">
        <v>568</v>
      </c>
      <c r="F64" s="22">
        <v>2232</v>
      </c>
      <c r="G64" s="22">
        <v>244</v>
      </c>
      <c r="H64" s="39" t="s">
        <v>295</v>
      </c>
    </row>
    <row r="65" spans="4:8">
      <c r="D65" s="19" t="str">
        <f>CONCATENATE(учреждения!$A$5)</f>
        <v>Школа</v>
      </c>
      <c r="E65" s="65" t="s">
        <v>569</v>
      </c>
      <c r="F65" s="22">
        <v>2231</v>
      </c>
      <c r="G65" s="22">
        <v>244</v>
      </c>
      <c r="H65" s="39" t="s">
        <v>295</v>
      </c>
    </row>
    <row r="66" spans="4:8">
      <c r="D66" s="19" t="str">
        <f>CONCATENATE(учреждения!$A$5)</f>
        <v>Школа</v>
      </c>
      <c r="E66" s="65" t="s">
        <v>570</v>
      </c>
      <c r="F66" s="22">
        <v>225</v>
      </c>
      <c r="G66" s="22">
        <v>244</v>
      </c>
      <c r="H66" s="39" t="s">
        <v>295</v>
      </c>
    </row>
    <row r="67" spans="4:8">
      <c r="D67" s="19" t="str">
        <f>CONCATENATE(учреждения!$A$5)</f>
        <v>Школа</v>
      </c>
      <c r="E67" s="65" t="s">
        <v>570</v>
      </c>
      <c r="F67" s="22">
        <v>226</v>
      </c>
      <c r="G67" s="22">
        <v>244</v>
      </c>
      <c r="H67" s="39" t="s">
        <v>295</v>
      </c>
    </row>
    <row r="68" spans="4:8">
      <c r="D68" s="19" t="str">
        <f>CONCATENATE(учреждения!$A$5)</f>
        <v>Школа</v>
      </c>
      <c r="E68" s="65" t="s">
        <v>570</v>
      </c>
      <c r="F68" s="22">
        <v>310</v>
      </c>
      <c r="G68" s="22">
        <v>244</v>
      </c>
      <c r="H68" s="39" t="s">
        <v>295</v>
      </c>
    </row>
    <row r="69" spans="4:8">
      <c r="D69" s="19" t="str">
        <f>CONCATENATE(учреждения!$A$5)</f>
        <v>Школа</v>
      </c>
      <c r="E69" s="65" t="s">
        <v>570</v>
      </c>
      <c r="F69" s="22">
        <v>344</v>
      </c>
      <c r="G69" s="22">
        <v>244</v>
      </c>
      <c r="H69" s="39" t="s">
        <v>295</v>
      </c>
    </row>
    <row r="70" spans="4:8">
      <c r="D70" s="19" t="str">
        <f>CONCATENATE(учреждения!$A$5)</f>
        <v>Школа</v>
      </c>
      <c r="E70" s="65" t="s">
        <v>570</v>
      </c>
      <c r="F70" s="22">
        <v>346</v>
      </c>
      <c r="G70" s="22">
        <v>244</v>
      </c>
      <c r="H70" s="19">
        <v>702</v>
      </c>
    </row>
    <row r="71" spans="4:8">
      <c r="D71" s="19" t="str">
        <f>CONCATENATE(учреждения!$A$5)</f>
        <v>Школа</v>
      </c>
      <c r="E71" s="65" t="s">
        <v>542</v>
      </c>
      <c r="F71" s="22">
        <v>510</v>
      </c>
      <c r="G71" s="22">
        <v>510</v>
      </c>
      <c r="H71" s="39" t="s">
        <v>295</v>
      </c>
    </row>
    <row r="72" spans="4:8">
      <c r="D72" s="19" t="str">
        <f>CONCATENATE(учреждения!$A$5)</f>
        <v>Школа</v>
      </c>
      <c r="E72" s="65" t="s">
        <v>544</v>
      </c>
      <c r="F72" s="22">
        <v>131</v>
      </c>
      <c r="G72" s="22">
        <v>130</v>
      </c>
      <c r="H72" s="39" t="s">
        <v>295</v>
      </c>
    </row>
    <row r="73" spans="4:8">
      <c r="D73" s="19" t="str">
        <f>CONCATENATE(учреждения!$A$5)</f>
        <v>Школа</v>
      </c>
      <c r="E73" s="65" t="s">
        <v>545</v>
      </c>
      <c r="F73" s="22">
        <v>211</v>
      </c>
      <c r="G73" s="22">
        <v>111</v>
      </c>
      <c r="H73" s="39" t="s">
        <v>295</v>
      </c>
    </row>
    <row r="74" spans="4:8">
      <c r="D74" s="19" t="str">
        <f>CONCATENATE(учреждения!$A$5)</f>
        <v>Школа</v>
      </c>
      <c r="E74" s="65" t="s">
        <v>546</v>
      </c>
      <c r="F74" s="22">
        <v>212</v>
      </c>
      <c r="G74" s="22">
        <v>112</v>
      </c>
      <c r="H74" s="39" t="s">
        <v>295</v>
      </c>
    </row>
    <row r="75" spans="4:8">
      <c r="D75" s="19" t="str">
        <f>CONCATENATE(учреждения!$A$5)</f>
        <v>Школа</v>
      </c>
      <c r="E75" s="65" t="s">
        <v>547</v>
      </c>
      <c r="F75" s="22">
        <v>213</v>
      </c>
      <c r="G75" s="22">
        <v>119</v>
      </c>
      <c r="H75" s="39" t="s">
        <v>295</v>
      </c>
    </row>
    <row r="76" spans="4:8">
      <c r="D76" s="19" t="str">
        <f>CONCATENATE(учреждения!$A$5)</f>
        <v>Школа</v>
      </c>
      <c r="E76" s="65" t="s">
        <v>548</v>
      </c>
      <c r="F76" s="22">
        <v>221</v>
      </c>
      <c r="G76" s="22">
        <v>244</v>
      </c>
      <c r="H76" s="39" t="s">
        <v>295</v>
      </c>
    </row>
    <row r="77" spans="4:8">
      <c r="D77" s="19" t="str">
        <f>CONCATENATE(учреждения!$A$5)</f>
        <v>Школа</v>
      </c>
      <c r="E77" s="65" t="s">
        <v>548</v>
      </c>
      <c r="F77" s="22">
        <v>222</v>
      </c>
      <c r="G77" s="22">
        <v>244</v>
      </c>
      <c r="H77" s="39" t="s">
        <v>295</v>
      </c>
    </row>
    <row r="78" spans="4:8">
      <c r="D78" s="19" t="str">
        <f>CONCATENATE(учреждения!$A$5)</f>
        <v>Школа</v>
      </c>
      <c r="E78" s="65" t="s">
        <v>548</v>
      </c>
      <c r="F78" s="22">
        <v>224</v>
      </c>
      <c r="G78" s="22">
        <v>244</v>
      </c>
      <c r="H78" s="39" t="s">
        <v>295</v>
      </c>
    </row>
    <row r="79" spans="4:8">
      <c r="D79" s="19" t="str">
        <f>CONCATENATE(учреждения!$A$5)</f>
        <v>Школа</v>
      </c>
      <c r="E79" s="65" t="s">
        <v>548</v>
      </c>
      <c r="F79" s="22">
        <v>225</v>
      </c>
      <c r="G79" s="22">
        <v>244</v>
      </c>
      <c r="H79" s="39" t="s">
        <v>295</v>
      </c>
    </row>
    <row r="80" spans="4:8">
      <c r="D80" s="19" t="str">
        <f>CONCATENATE(учреждения!$A$5)</f>
        <v>Школа</v>
      </c>
      <c r="E80" s="65" t="s">
        <v>548</v>
      </c>
      <c r="F80" s="22">
        <v>226</v>
      </c>
      <c r="G80" s="22">
        <v>244</v>
      </c>
      <c r="H80" s="39" t="s">
        <v>295</v>
      </c>
    </row>
    <row r="81" spans="4:8">
      <c r="D81" s="19" t="str">
        <f>CONCATENATE(учреждения!$A$5)</f>
        <v>Школа</v>
      </c>
      <c r="E81" s="65" t="s">
        <v>548</v>
      </c>
      <c r="F81" s="22">
        <v>227</v>
      </c>
      <c r="G81" s="22">
        <v>244</v>
      </c>
      <c r="H81" s="39" t="s">
        <v>295</v>
      </c>
    </row>
    <row r="82" spans="4:8">
      <c r="D82" s="19" t="str">
        <f>CONCATENATE(учреждения!$A$5)</f>
        <v>Школа</v>
      </c>
      <c r="E82" s="65" t="s">
        <v>548</v>
      </c>
      <c r="F82" s="22">
        <v>296</v>
      </c>
      <c r="G82" s="22">
        <v>244</v>
      </c>
      <c r="H82" s="39" t="s">
        <v>295</v>
      </c>
    </row>
    <row r="83" spans="4:8">
      <c r="D83" s="19" t="str">
        <f>CONCATENATE(учреждения!$A$5)</f>
        <v>Школа</v>
      </c>
      <c r="E83" s="65" t="s">
        <v>548</v>
      </c>
      <c r="F83" s="22">
        <v>310</v>
      </c>
      <c r="G83" s="22">
        <v>244</v>
      </c>
      <c r="H83" s="39" t="s">
        <v>295</v>
      </c>
    </row>
    <row r="84" spans="4:8">
      <c r="D84" s="19" t="str">
        <f>CONCATENATE(учреждения!$A$5)</f>
        <v>Школа</v>
      </c>
      <c r="E84" s="65" t="s">
        <v>549</v>
      </c>
      <c r="F84" s="22">
        <v>2233</v>
      </c>
      <c r="G84" s="22">
        <v>244</v>
      </c>
      <c r="H84" s="39" t="s">
        <v>295</v>
      </c>
    </row>
    <row r="85" spans="4:8">
      <c r="D85" s="19" t="str">
        <f>CONCATENATE(учреждения!$A$5)</f>
        <v>Школа</v>
      </c>
      <c r="E85" s="65" t="s">
        <v>548</v>
      </c>
      <c r="F85" s="22">
        <v>341</v>
      </c>
      <c r="G85" s="22">
        <v>244</v>
      </c>
      <c r="H85" s="39" t="s">
        <v>295</v>
      </c>
    </row>
    <row r="86" spans="4:8">
      <c r="D86" s="19" t="str">
        <f>CONCATENATE(учреждения!$A$5)</f>
        <v>Школа</v>
      </c>
      <c r="E86" s="65" t="s">
        <v>548</v>
      </c>
      <c r="F86" s="22">
        <v>342</v>
      </c>
      <c r="G86" s="22">
        <v>244</v>
      </c>
      <c r="H86" s="39" t="s">
        <v>295</v>
      </c>
    </row>
    <row r="87" spans="4:8">
      <c r="D87" s="19" t="str">
        <f>CONCATENATE(учреждения!$A$5)</f>
        <v>Школа</v>
      </c>
      <c r="E87" s="65" t="s">
        <v>548</v>
      </c>
      <c r="F87" s="22">
        <v>343</v>
      </c>
      <c r="G87" s="22">
        <v>244</v>
      </c>
      <c r="H87" s="39" t="s">
        <v>295</v>
      </c>
    </row>
    <row r="88" spans="4:8">
      <c r="D88" s="19" t="str">
        <f>CONCATENATE(учреждения!$A$5)</f>
        <v>Школа</v>
      </c>
      <c r="E88" s="65" t="s">
        <v>548</v>
      </c>
      <c r="F88" s="22">
        <v>346</v>
      </c>
      <c r="G88" s="22">
        <v>244</v>
      </c>
      <c r="H88" s="39" t="s">
        <v>295</v>
      </c>
    </row>
    <row r="89" spans="4:8">
      <c r="D89" s="19" t="str">
        <f>CONCATENATE(учреждения!$A$5)</f>
        <v>Школа</v>
      </c>
      <c r="E89" s="65" t="s">
        <v>548</v>
      </c>
      <c r="F89" s="22">
        <v>349</v>
      </c>
      <c r="G89" s="22">
        <v>244</v>
      </c>
      <c r="H89" s="39" t="s">
        <v>295</v>
      </c>
    </row>
    <row r="90" spans="4:8">
      <c r="D90" s="19" t="str">
        <f>CONCATENATE(учреждения!$A$5)</f>
        <v>Школа</v>
      </c>
      <c r="E90" s="65" t="s">
        <v>548</v>
      </c>
      <c r="F90" s="22">
        <v>353</v>
      </c>
      <c r="G90" s="22">
        <v>244</v>
      </c>
      <c r="H90" s="39" t="s">
        <v>295</v>
      </c>
    </row>
    <row r="91" spans="4:8">
      <c r="D91" s="19" t="str">
        <f>CONCATENATE(учреждения!$A$5)</f>
        <v>Школа</v>
      </c>
      <c r="E91" s="65" t="s">
        <v>550</v>
      </c>
      <c r="F91" s="22">
        <v>2232</v>
      </c>
      <c r="G91" s="22">
        <v>244</v>
      </c>
      <c r="H91" s="39" t="s">
        <v>295</v>
      </c>
    </row>
    <row r="92" spans="4:8">
      <c r="D92" s="19" t="str">
        <f>CONCATENATE(учреждения!$A$5)</f>
        <v>Школа</v>
      </c>
      <c r="E92" s="65" t="s">
        <v>551</v>
      </c>
      <c r="F92" s="22">
        <v>2231</v>
      </c>
      <c r="G92" s="22">
        <v>244</v>
      </c>
      <c r="H92" s="39" t="s">
        <v>295</v>
      </c>
    </row>
    <row r="93" spans="4:8">
      <c r="D93" s="19" t="str">
        <f>CONCATENATE(учреждения!$A$5)</f>
        <v>Школа</v>
      </c>
      <c r="E93" s="65" t="s">
        <v>552</v>
      </c>
      <c r="F93" s="22">
        <v>262</v>
      </c>
      <c r="G93" s="22">
        <v>360</v>
      </c>
      <c r="H93" s="39" t="s">
        <v>295</v>
      </c>
    </row>
    <row r="94" spans="4:8">
      <c r="D94" s="19" t="str">
        <f>CONCATENATE(учреждения!$A$5)</f>
        <v>Школа</v>
      </c>
      <c r="E94" s="65" t="s">
        <v>553</v>
      </c>
      <c r="F94" s="22">
        <v>291</v>
      </c>
      <c r="G94" s="22">
        <v>851</v>
      </c>
      <c r="H94" s="39" t="s">
        <v>295</v>
      </c>
    </row>
    <row r="95" spans="4:8">
      <c r="D95" s="19" t="str">
        <f>CONCATENATE(учреждения!$A$5)</f>
        <v>Школа</v>
      </c>
      <c r="E95" s="65" t="s">
        <v>554</v>
      </c>
      <c r="F95" s="22">
        <v>291</v>
      </c>
      <c r="G95" s="22">
        <v>852</v>
      </c>
      <c r="H95" s="39" t="s">
        <v>295</v>
      </c>
    </row>
    <row r="96" spans="4:8">
      <c r="D96" s="19" t="str">
        <f>CONCATENATE(учреждения!$A$5)</f>
        <v>Школа</v>
      </c>
      <c r="E96" s="65" t="s">
        <v>555</v>
      </c>
      <c r="F96" s="22">
        <v>292</v>
      </c>
      <c r="G96" s="22">
        <v>853</v>
      </c>
      <c r="H96" s="39" t="s">
        <v>295</v>
      </c>
    </row>
    <row r="97" spans="2:8">
      <c r="D97" s="19" t="str">
        <f>CONCATENATE(учреждения!$A$5)</f>
        <v>Школа</v>
      </c>
      <c r="E97" s="65" t="s">
        <v>559</v>
      </c>
      <c r="F97" s="20">
        <v>510</v>
      </c>
      <c r="G97" s="22">
        <v>510</v>
      </c>
      <c r="H97" s="39" t="s">
        <v>295</v>
      </c>
    </row>
    <row r="98" spans="2:8">
      <c r="D98" s="19" t="str">
        <f>CONCATENATE(учреждения!$A$5)</f>
        <v>Школа</v>
      </c>
      <c r="E98" s="65" t="s">
        <v>560</v>
      </c>
      <c r="F98" s="20">
        <v>610</v>
      </c>
      <c r="G98" s="20">
        <v>610</v>
      </c>
      <c r="H98" s="39" t="s">
        <v>295</v>
      </c>
    </row>
    <row r="99" spans="2:8">
      <c r="D99" s="19" t="str">
        <f>CONCATENATE(учреждения!$A$5)</f>
        <v>Школа</v>
      </c>
      <c r="E99" s="65" t="s">
        <v>561</v>
      </c>
      <c r="F99" s="20">
        <v>510</v>
      </c>
      <c r="G99" s="22">
        <v>510</v>
      </c>
      <c r="H99" s="39" t="s">
        <v>295</v>
      </c>
    </row>
    <row r="100" spans="2:8">
      <c r="D100" s="19" t="str">
        <f>CONCATENATE(учреждения!$A$5)</f>
        <v>Школа</v>
      </c>
      <c r="E100" s="65" t="s">
        <v>562</v>
      </c>
      <c r="F100" s="20">
        <v>155</v>
      </c>
      <c r="G100" s="20">
        <v>150</v>
      </c>
      <c r="H100" s="39" t="s">
        <v>295</v>
      </c>
    </row>
    <row r="101" spans="2:8">
      <c r="D101" s="19" t="str">
        <f>CONCATENATE(учреждения!$A$5)</f>
        <v>Школа</v>
      </c>
      <c r="E101" s="65" t="s">
        <v>563</v>
      </c>
      <c r="F101" s="20">
        <v>225</v>
      </c>
      <c r="G101" s="20">
        <v>244</v>
      </c>
      <c r="H101" s="39" t="s">
        <v>295</v>
      </c>
    </row>
    <row r="102" spans="2:8">
      <c r="D102" s="19" t="str">
        <f>CONCATENATE(учреждения!$A$5)</f>
        <v>Школа</v>
      </c>
      <c r="E102" s="65" t="s">
        <v>563</v>
      </c>
      <c r="F102" s="20">
        <v>226</v>
      </c>
      <c r="G102" s="20">
        <v>244</v>
      </c>
      <c r="H102" s="39" t="s">
        <v>295</v>
      </c>
    </row>
    <row r="103" spans="2:8">
      <c r="D103" s="19" t="str">
        <f>CONCATENATE(учреждения!$A$5)</f>
        <v>Школа</v>
      </c>
      <c r="E103" s="65" t="s">
        <v>563</v>
      </c>
      <c r="F103" s="20">
        <v>228</v>
      </c>
      <c r="G103" s="20">
        <v>244</v>
      </c>
      <c r="H103" s="39" t="s">
        <v>295</v>
      </c>
    </row>
    <row r="104" spans="2:8">
      <c r="D104" s="19" t="str">
        <f>CONCATENATE(учреждения!$A$5)</f>
        <v>Школа</v>
      </c>
      <c r="E104" s="65" t="s">
        <v>563</v>
      </c>
      <c r="F104" s="20">
        <v>310</v>
      </c>
      <c r="G104" s="20">
        <v>244</v>
      </c>
      <c r="H104" s="39" t="s">
        <v>295</v>
      </c>
    </row>
    <row r="105" spans="2:8">
      <c r="D105" s="19" t="str">
        <f>CONCATENATE(учреждения!$A$5)</f>
        <v>Школа</v>
      </c>
      <c r="E105" s="65" t="s">
        <v>563</v>
      </c>
      <c r="F105" s="20">
        <v>345</v>
      </c>
      <c r="G105" s="20">
        <v>244</v>
      </c>
      <c r="H105" s="39" t="s">
        <v>295</v>
      </c>
    </row>
    <row r="106" spans="2:8">
      <c r="D106" s="19" t="str">
        <f>CONCATENATE(учреждения!$A$5)</f>
        <v>Школа</v>
      </c>
      <c r="E106" s="65" t="s">
        <v>563</v>
      </c>
      <c r="F106" s="20">
        <v>346</v>
      </c>
      <c r="G106" s="20">
        <v>244</v>
      </c>
      <c r="H106" s="39" t="s">
        <v>295</v>
      </c>
    </row>
    <row r="107" spans="2:8">
      <c r="B107" s="19" t="s">
        <v>190</v>
      </c>
      <c r="D107" s="19" t="str">
        <f>CONCATENATE(учреждения!$A$6)</f>
        <v>Допобр</v>
      </c>
      <c r="E107" s="65" t="s">
        <v>542</v>
      </c>
      <c r="F107" s="22">
        <v>510</v>
      </c>
      <c r="G107" s="22">
        <v>510</v>
      </c>
      <c r="H107" s="39" t="s">
        <v>296</v>
      </c>
    </row>
    <row r="108" spans="2:8">
      <c r="D108" s="19" t="str">
        <f>CONCATENATE(учреждения!$A$6)</f>
        <v>Допобр</v>
      </c>
      <c r="E108" s="65" t="s">
        <v>544</v>
      </c>
      <c r="F108" s="22">
        <v>131</v>
      </c>
      <c r="G108" s="22">
        <v>130</v>
      </c>
      <c r="H108" s="39" t="s">
        <v>296</v>
      </c>
    </row>
    <row r="109" spans="2:8">
      <c r="D109" s="19" t="str">
        <f>CONCATENATE(учреждения!$A$6)</f>
        <v>Допобр</v>
      </c>
      <c r="E109" s="65" t="s">
        <v>545</v>
      </c>
      <c r="F109" s="22">
        <v>211</v>
      </c>
      <c r="G109" s="22">
        <v>111</v>
      </c>
      <c r="H109" s="39" t="s">
        <v>296</v>
      </c>
    </row>
    <row r="110" spans="2:8">
      <c r="D110" s="19" t="str">
        <f>CONCATENATE(учреждения!$A$6)</f>
        <v>Допобр</v>
      </c>
      <c r="E110" s="65" t="s">
        <v>546</v>
      </c>
      <c r="F110" s="22">
        <v>212</v>
      </c>
      <c r="G110" s="22">
        <v>112</v>
      </c>
      <c r="H110" s="39" t="s">
        <v>296</v>
      </c>
    </row>
    <row r="111" spans="2:8">
      <c r="D111" s="19" t="str">
        <f>CONCATENATE(учреждения!$A$6)</f>
        <v>Допобр</v>
      </c>
      <c r="E111" s="65" t="s">
        <v>547</v>
      </c>
      <c r="F111" s="22">
        <v>213</v>
      </c>
      <c r="G111" s="22">
        <v>119</v>
      </c>
      <c r="H111" s="39" t="s">
        <v>296</v>
      </c>
    </row>
    <row r="112" spans="2:8">
      <c r="D112" s="19" t="str">
        <f>CONCATENATE(учреждения!$A$6)</f>
        <v>Допобр</v>
      </c>
      <c r="E112" s="65" t="s">
        <v>548</v>
      </c>
      <c r="F112" s="22">
        <v>221</v>
      </c>
      <c r="G112" s="22">
        <v>244</v>
      </c>
      <c r="H112" s="39" t="s">
        <v>296</v>
      </c>
    </row>
    <row r="113" spans="4:8">
      <c r="D113" s="19" t="str">
        <f>CONCATENATE(учреждения!$A$6)</f>
        <v>Допобр</v>
      </c>
      <c r="E113" s="65" t="s">
        <v>548</v>
      </c>
      <c r="F113" s="22">
        <v>222</v>
      </c>
      <c r="G113" s="22">
        <v>244</v>
      </c>
      <c r="H113" s="39" t="s">
        <v>296</v>
      </c>
    </row>
    <row r="114" spans="4:8">
      <c r="D114" s="19" t="str">
        <f>CONCATENATE(учреждения!$A$6)</f>
        <v>Допобр</v>
      </c>
      <c r="E114" s="65" t="s">
        <v>551</v>
      </c>
      <c r="F114" s="22">
        <v>2231</v>
      </c>
      <c r="G114" s="22">
        <v>244</v>
      </c>
      <c r="H114" s="39" t="s">
        <v>296</v>
      </c>
    </row>
    <row r="115" spans="4:8">
      <c r="D115" s="19" t="str">
        <f>CONCATENATE(учреждения!$A$6)</f>
        <v>Допобр</v>
      </c>
      <c r="E115" s="65" t="s">
        <v>550</v>
      </c>
      <c r="F115" s="22">
        <v>2232</v>
      </c>
      <c r="G115" s="22">
        <v>244</v>
      </c>
      <c r="H115" s="39" t="s">
        <v>296</v>
      </c>
    </row>
    <row r="116" spans="4:8">
      <c r="D116" s="19" t="str">
        <f>CONCATENATE(учреждения!$A$6)</f>
        <v>Допобр</v>
      </c>
      <c r="E116" s="65" t="s">
        <v>549</v>
      </c>
      <c r="F116" s="22">
        <v>2233</v>
      </c>
      <c r="G116" s="22">
        <v>244</v>
      </c>
      <c r="H116" s="39" t="s">
        <v>296</v>
      </c>
    </row>
    <row r="117" spans="4:8">
      <c r="D117" s="19" t="str">
        <f>CONCATENATE(учреждения!$A$6)</f>
        <v>Допобр</v>
      </c>
      <c r="E117" s="65" t="s">
        <v>548</v>
      </c>
      <c r="F117" s="22">
        <v>224</v>
      </c>
      <c r="G117" s="22">
        <v>244</v>
      </c>
      <c r="H117" s="39" t="s">
        <v>296</v>
      </c>
    </row>
    <row r="118" spans="4:8">
      <c r="D118" s="19" t="str">
        <f>CONCATENATE(учреждения!$A$6)</f>
        <v>Допобр</v>
      </c>
      <c r="E118" s="65" t="s">
        <v>548</v>
      </c>
      <c r="F118" s="22">
        <v>225</v>
      </c>
      <c r="G118" s="22">
        <v>244</v>
      </c>
      <c r="H118" s="39" t="s">
        <v>296</v>
      </c>
    </row>
    <row r="119" spans="4:8">
      <c r="D119" s="19" t="str">
        <f>CONCATENATE(учреждения!$A$6)</f>
        <v>Допобр</v>
      </c>
      <c r="E119" s="65" t="s">
        <v>548</v>
      </c>
      <c r="F119" s="22">
        <v>226</v>
      </c>
      <c r="G119" s="22">
        <v>244</v>
      </c>
      <c r="H119" s="39" t="s">
        <v>296</v>
      </c>
    </row>
    <row r="120" spans="4:8">
      <c r="D120" s="19" t="str">
        <f>CONCATENATE(учреждения!$A$6)</f>
        <v>Допобр</v>
      </c>
      <c r="E120" s="65" t="s">
        <v>548</v>
      </c>
      <c r="F120" s="22">
        <v>296</v>
      </c>
      <c r="G120" s="22">
        <v>244</v>
      </c>
      <c r="H120" s="39" t="s">
        <v>296</v>
      </c>
    </row>
    <row r="121" spans="4:8">
      <c r="D121" s="19" t="str">
        <f>CONCATENATE(учреждения!$A$6)</f>
        <v>Допобр</v>
      </c>
      <c r="E121" s="65" t="s">
        <v>548</v>
      </c>
      <c r="F121" s="22">
        <v>310</v>
      </c>
      <c r="G121" s="22">
        <v>244</v>
      </c>
      <c r="H121" s="39" t="s">
        <v>296</v>
      </c>
    </row>
    <row r="122" spans="4:8">
      <c r="D122" s="19" t="str">
        <f>CONCATENATE(учреждения!$A$6)</f>
        <v>Допобр</v>
      </c>
      <c r="E122" s="65" t="s">
        <v>548</v>
      </c>
      <c r="F122" s="22">
        <v>346</v>
      </c>
      <c r="G122" s="22">
        <v>244</v>
      </c>
      <c r="H122" s="19">
        <v>703</v>
      </c>
    </row>
    <row r="123" spans="4:8">
      <c r="D123" s="19" t="str">
        <f>CONCATENATE(учреждения!$A$6)</f>
        <v>Допобр</v>
      </c>
      <c r="E123" s="65" t="s">
        <v>552</v>
      </c>
      <c r="F123" s="22">
        <v>262</v>
      </c>
      <c r="G123" s="22">
        <v>360</v>
      </c>
      <c r="H123" s="39" t="s">
        <v>296</v>
      </c>
    </row>
    <row r="124" spans="4:8">
      <c r="D124" s="19" t="str">
        <f>CONCATENATE(учреждения!$A$6)</f>
        <v>Допобр</v>
      </c>
      <c r="E124" s="65" t="s">
        <v>553</v>
      </c>
      <c r="F124" s="22">
        <v>291</v>
      </c>
      <c r="G124" s="22">
        <v>851</v>
      </c>
      <c r="H124" s="39" t="s">
        <v>296</v>
      </c>
    </row>
    <row r="125" spans="4:8">
      <c r="D125" s="19" t="str">
        <f>CONCATENATE(учреждения!$A$6)</f>
        <v>Допобр</v>
      </c>
      <c r="E125" s="65" t="s">
        <v>555</v>
      </c>
      <c r="F125" s="22">
        <v>292</v>
      </c>
      <c r="G125" s="22">
        <v>853</v>
      </c>
      <c r="H125" s="39" t="s">
        <v>296</v>
      </c>
    </row>
    <row r="126" spans="4:8">
      <c r="D126" s="19" t="str">
        <f>CONCATENATE(учреждения!$A$6)</f>
        <v>Допобр</v>
      </c>
      <c r="E126" s="65" t="s">
        <v>559</v>
      </c>
      <c r="F126" s="20">
        <v>510</v>
      </c>
      <c r="G126" s="22">
        <v>510</v>
      </c>
      <c r="H126" s="39" t="s">
        <v>296</v>
      </c>
    </row>
    <row r="127" spans="4:8">
      <c r="D127" s="19" t="str">
        <f>CONCATENATE(учреждения!$A$6)</f>
        <v>Допобр</v>
      </c>
      <c r="E127" s="65" t="s">
        <v>560</v>
      </c>
      <c r="F127" s="20">
        <v>610</v>
      </c>
      <c r="G127" s="20">
        <v>610</v>
      </c>
      <c r="H127" s="39" t="s">
        <v>296</v>
      </c>
    </row>
    <row r="128" spans="4:8">
      <c r="D128" s="19" t="str">
        <f>CONCATENATE(учреждения!$A$6)</f>
        <v>Допобр</v>
      </c>
      <c r="E128" s="65" t="s">
        <v>561</v>
      </c>
      <c r="F128" s="20">
        <v>510</v>
      </c>
      <c r="G128" s="22">
        <v>510</v>
      </c>
      <c r="H128" s="39" t="s">
        <v>296</v>
      </c>
    </row>
    <row r="129" spans="2:8">
      <c r="D129" s="19" t="str">
        <f>CONCATENATE(учреждения!$A$6)</f>
        <v>Допобр</v>
      </c>
      <c r="E129" s="65" t="s">
        <v>562</v>
      </c>
      <c r="F129" s="20">
        <v>155</v>
      </c>
      <c r="G129" s="20">
        <v>150</v>
      </c>
      <c r="H129" s="39" t="s">
        <v>296</v>
      </c>
    </row>
    <row r="130" spans="2:8">
      <c r="D130" s="19" t="str">
        <f>CONCATENATE(учреждения!$A$6)</f>
        <v>Допобр</v>
      </c>
      <c r="E130" s="65" t="s">
        <v>563</v>
      </c>
      <c r="F130" s="20">
        <v>225</v>
      </c>
      <c r="G130" s="20">
        <v>244</v>
      </c>
      <c r="H130" s="39" t="s">
        <v>296</v>
      </c>
    </row>
    <row r="131" spans="2:8">
      <c r="D131" s="19" t="str">
        <f>CONCATENATE(учреждения!$A$6)</f>
        <v>Допобр</v>
      </c>
      <c r="E131" s="65" t="s">
        <v>563</v>
      </c>
      <c r="F131" s="20">
        <v>226</v>
      </c>
      <c r="G131" s="20">
        <v>244</v>
      </c>
      <c r="H131" s="39" t="s">
        <v>296</v>
      </c>
    </row>
    <row r="132" spans="2:8">
      <c r="D132" s="19" t="str">
        <f>CONCATENATE(учреждения!$A$6)</f>
        <v>Допобр</v>
      </c>
      <c r="E132" s="65" t="s">
        <v>563</v>
      </c>
      <c r="F132" s="20">
        <v>310</v>
      </c>
      <c r="G132" s="20">
        <v>244</v>
      </c>
      <c r="H132" s="39" t="s">
        <v>296</v>
      </c>
    </row>
    <row r="133" spans="2:8">
      <c r="D133" s="19" t="str">
        <f>CONCATENATE(учреждения!$A$6)</f>
        <v>Допобр</v>
      </c>
      <c r="E133" s="65" t="s">
        <v>563</v>
      </c>
      <c r="F133" s="20">
        <v>346</v>
      </c>
      <c r="G133" s="20">
        <v>244</v>
      </c>
      <c r="H133" s="39" t="s">
        <v>296</v>
      </c>
    </row>
    <row r="134" spans="2:8">
      <c r="B134" s="19" t="s">
        <v>190</v>
      </c>
      <c r="D134" s="19" t="str">
        <f>CONCATENATE(учреждения!$A$7)</f>
        <v>благоустройство</v>
      </c>
      <c r="E134" s="65" t="s">
        <v>542</v>
      </c>
      <c r="F134" s="22">
        <v>510</v>
      </c>
      <c r="G134" s="22">
        <v>510</v>
      </c>
      <c r="H134" s="43" t="s">
        <v>297</v>
      </c>
    </row>
    <row r="135" spans="2:8">
      <c r="D135" s="19" t="str">
        <f>CONCATENATE(учреждения!$A$7)</f>
        <v>благоустройство</v>
      </c>
      <c r="E135" s="65" t="s">
        <v>544</v>
      </c>
      <c r="F135" s="22">
        <v>131</v>
      </c>
      <c r="G135" s="22">
        <v>130</v>
      </c>
      <c r="H135" s="43" t="s">
        <v>297</v>
      </c>
    </row>
    <row r="136" spans="2:8">
      <c r="D136" s="19" t="str">
        <f>CONCATENATE(учреждения!$A$7)</f>
        <v>благоустройство</v>
      </c>
      <c r="E136" s="65" t="s">
        <v>545</v>
      </c>
      <c r="F136" s="22">
        <v>211</v>
      </c>
      <c r="G136" s="22">
        <v>111</v>
      </c>
      <c r="H136" s="43" t="s">
        <v>297</v>
      </c>
    </row>
    <row r="137" spans="2:8">
      <c r="D137" s="19" t="str">
        <f>CONCATENATE(учреждения!$A$7)</f>
        <v>благоустройство</v>
      </c>
      <c r="E137" s="65" t="s">
        <v>546</v>
      </c>
      <c r="F137" s="22">
        <v>212</v>
      </c>
      <c r="G137" s="22">
        <v>112</v>
      </c>
      <c r="H137" s="43" t="s">
        <v>297</v>
      </c>
    </row>
    <row r="138" spans="2:8">
      <c r="D138" s="19" t="str">
        <f>CONCATENATE(учреждения!$A$7)</f>
        <v>благоустройство</v>
      </c>
      <c r="E138" s="65" t="s">
        <v>547</v>
      </c>
      <c r="F138" s="22">
        <v>213</v>
      </c>
      <c r="G138" s="22">
        <v>119</v>
      </c>
      <c r="H138" s="43" t="s">
        <v>297</v>
      </c>
    </row>
    <row r="139" spans="2:8">
      <c r="D139" s="19" t="str">
        <f>CONCATENATE(учреждения!$A$7)</f>
        <v>благоустройство</v>
      </c>
      <c r="E139" s="65" t="s">
        <v>548</v>
      </c>
      <c r="F139" s="22">
        <v>221</v>
      </c>
      <c r="G139" s="22">
        <v>244</v>
      </c>
      <c r="H139" s="43" t="s">
        <v>297</v>
      </c>
    </row>
    <row r="140" spans="2:8">
      <c r="D140" s="19" t="str">
        <f>CONCATENATE(учреждения!$A$7)</f>
        <v>благоустройство</v>
      </c>
      <c r="E140" s="65" t="s">
        <v>548</v>
      </c>
      <c r="F140" s="22">
        <v>222</v>
      </c>
      <c r="G140" s="22">
        <v>244</v>
      </c>
      <c r="H140" s="43" t="s">
        <v>297</v>
      </c>
    </row>
    <row r="141" spans="2:8">
      <c r="D141" s="19" t="str">
        <f>CONCATENATE(учреждения!$A$7)</f>
        <v>благоустройство</v>
      </c>
      <c r="E141" s="65" t="s">
        <v>551</v>
      </c>
      <c r="F141" s="22">
        <v>2231</v>
      </c>
      <c r="G141" s="22">
        <v>244</v>
      </c>
      <c r="H141" s="43" t="s">
        <v>297</v>
      </c>
    </row>
    <row r="142" spans="2:8">
      <c r="D142" s="19" t="str">
        <f>CONCATENATE(учреждения!$A$7)</f>
        <v>благоустройство</v>
      </c>
      <c r="E142" s="65" t="s">
        <v>550</v>
      </c>
      <c r="F142" s="22">
        <v>2232</v>
      </c>
      <c r="G142" s="22">
        <v>244</v>
      </c>
      <c r="H142" s="43" t="s">
        <v>297</v>
      </c>
    </row>
    <row r="143" spans="2:8">
      <c r="D143" s="19" t="str">
        <f>CONCATENATE(учреждения!$A$7)</f>
        <v>благоустройство</v>
      </c>
      <c r="E143" s="65" t="s">
        <v>549</v>
      </c>
      <c r="F143" s="22">
        <v>2233</v>
      </c>
      <c r="G143" s="22">
        <v>244</v>
      </c>
      <c r="H143" s="43" t="s">
        <v>297</v>
      </c>
    </row>
    <row r="144" spans="2:8">
      <c r="D144" s="19" t="str">
        <f>CONCATENATE(учреждения!$A$7)</f>
        <v>благоустройство</v>
      </c>
      <c r="E144" s="65" t="s">
        <v>548</v>
      </c>
      <c r="F144" s="22">
        <v>224</v>
      </c>
      <c r="G144" s="22">
        <v>244</v>
      </c>
      <c r="H144" s="43" t="s">
        <v>297</v>
      </c>
    </row>
    <row r="145" spans="4:8">
      <c r="D145" s="19" t="str">
        <f>CONCATENATE(учреждения!$A$7)</f>
        <v>благоустройство</v>
      </c>
      <c r="E145" s="65" t="s">
        <v>548</v>
      </c>
      <c r="F145" s="22">
        <v>225</v>
      </c>
      <c r="G145" s="22">
        <v>244</v>
      </c>
      <c r="H145" s="43" t="s">
        <v>297</v>
      </c>
    </row>
    <row r="146" spans="4:8">
      <c r="D146" s="19" t="str">
        <f>CONCATENATE(учреждения!$A$7)</f>
        <v>благоустройство</v>
      </c>
      <c r="E146" s="65" t="s">
        <v>548</v>
      </c>
      <c r="F146" s="22">
        <v>226</v>
      </c>
      <c r="G146" s="22">
        <v>244</v>
      </c>
      <c r="H146" s="43" t="s">
        <v>297</v>
      </c>
    </row>
    <row r="147" spans="4:8">
      <c r="D147" s="19" t="str">
        <f>CONCATENATE(учреждения!$A$7)</f>
        <v>благоустройство</v>
      </c>
      <c r="E147" s="65" t="s">
        <v>548</v>
      </c>
      <c r="F147" s="22">
        <v>227</v>
      </c>
      <c r="G147" s="22">
        <v>244</v>
      </c>
      <c r="H147" s="43" t="s">
        <v>297</v>
      </c>
    </row>
    <row r="148" spans="4:8">
      <c r="D148" s="19" t="str">
        <f>CONCATENATE(учреждения!$A$7)</f>
        <v>благоустройство</v>
      </c>
      <c r="E148" s="65" t="s">
        <v>548</v>
      </c>
      <c r="F148" s="22">
        <v>310</v>
      </c>
      <c r="G148" s="22">
        <v>244</v>
      </c>
      <c r="H148" s="43" t="s">
        <v>297</v>
      </c>
    </row>
    <row r="149" spans="4:8">
      <c r="D149" s="19" t="str">
        <f>CONCATENATE(учреждения!$A$7)</f>
        <v>благоустройство</v>
      </c>
      <c r="E149" s="65" t="s">
        <v>548</v>
      </c>
      <c r="F149" s="22">
        <v>343</v>
      </c>
      <c r="G149" s="22">
        <v>244</v>
      </c>
      <c r="H149" s="43" t="s">
        <v>297</v>
      </c>
    </row>
    <row r="150" spans="4:8">
      <c r="D150" s="19" t="str">
        <f>CONCATENATE(учреждения!$A$7)</f>
        <v>благоустройство</v>
      </c>
      <c r="E150" s="65" t="s">
        <v>548</v>
      </c>
      <c r="F150" s="22">
        <v>346</v>
      </c>
      <c r="G150" s="22">
        <v>244</v>
      </c>
      <c r="H150" s="43" t="s">
        <v>297</v>
      </c>
    </row>
    <row r="151" spans="4:8">
      <c r="D151" s="19" t="str">
        <f>CONCATENATE(учреждения!$A$7)</f>
        <v>благоустройство</v>
      </c>
      <c r="E151" s="65" t="s">
        <v>556</v>
      </c>
      <c r="F151" s="22">
        <v>264</v>
      </c>
      <c r="G151" s="22">
        <v>321</v>
      </c>
      <c r="H151" s="43" t="s">
        <v>297</v>
      </c>
    </row>
    <row r="152" spans="4:8">
      <c r="D152" s="19" t="str">
        <f>CONCATENATE(учреждения!$A$7)</f>
        <v>благоустройство</v>
      </c>
      <c r="E152" s="65" t="s">
        <v>552</v>
      </c>
      <c r="F152" s="22">
        <v>262</v>
      </c>
      <c r="G152" s="22">
        <v>360</v>
      </c>
      <c r="H152" s="43" t="s">
        <v>297</v>
      </c>
    </row>
    <row r="153" spans="4:8">
      <c r="D153" s="19" t="str">
        <f>CONCATENATE(учреждения!$A$7)</f>
        <v>благоустройство</v>
      </c>
      <c r="E153" s="65" t="s">
        <v>553</v>
      </c>
      <c r="F153" s="22">
        <v>291</v>
      </c>
      <c r="G153" s="22">
        <v>851</v>
      </c>
      <c r="H153" s="43" t="s">
        <v>297</v>
      </c>
    </row>
    <row r="154" spans="4:8">
      <c r="D154" s="19" t="str">
        <f>CONCATENATE(учреждения!$A$7)</f>
        <v>благоустройство</v>
      </c>
      <c r="E154" s="65" t="s">
        <v>554</v>
      </c>
      <c r="F154" s="22">
        <v>291</v>
      </c>
      <c r="G154" s="22">
        <v>852</v>
      </c>
      <c r="H154" s="43" t="s">
        <v>297</v>
      </c>
    </row>
    <row r="155" spans="4:8">
      <c r="D155" s="19" t="str">
        <f>CONCATENATE(учреждения!$A$7)</f>
        <v>благоустройство</v>
      </c>
      <c r="E155" s="65" t="s">
        <v>555</v>
      </c>
      <c r="F155" s="22">
        <v>291</v>
      </c>
      <c r="G155" s="22">
        <v>853</v>
      </c>
      <c r="H155" s="43" t="s">
        <v>297</v>
      </c>
    </row>
    <row r="156" spans="4:8">
      <c r="D156" s="19" t="str">
        <f>CONCATENATE(учреждения!$A$7)</f>
        <v>благоустройство</v>
      </c>
      <c r="E156" s="65" t="s">
        <v>555</v>
      </c>
      <c r="F156" s="22">
        <v>292</v>
      </c>
      <c r="G156" s="22">
        <v>853</v>
      </c>
      <c r="H156" s="43" t="s">
        <v>297</v>
      </c>
    </row>
    <row r="157" spans="4:8">
      <c r="D157" s="19" t="str">
        <f>CONCATENATE(учреждения!$A$7)</f>
        <v>благоустройство</v>
      </c>
      <c r="E157" s="65" t="s">
        <v>561</v>
      </c>
      <c r="F157" s="22">
        <v>510</v>
      </c>
      <c r="G157" s="22">
        <v>510</v>
      </c>
      <c r="H157" s="43" t="s">
        <v>297</v>
      </c>
    </row>
    <row r="158" spans="4:8">
      <c r="D158" s="19" t="str">
        <f>CONCATENATE(учреждения!$A$7)</f>
        <v>благоустройство</v>
      </c>
      <c r="E158" s="65" t="s">
        <v>562</v>
      </c>
      <c r="F158" s="22">
        <v>155</v>
      </c>
      <c r="G158" s="22">
        <v>150</v>
      </c>
      <c r="H158" s="43" t="s">
        <v>297</v>
      </c>
    </row>
    <row r="159" spans="4:8">
      <c r="D159" s="19" t="str">
        <f>CONCATENATE(учреждения!$A$7)</f>
        <v>благоустройство</v>
      </c>
      <c r="E159" s="65" t="s">
        <v>563</v>
      </c>
      <c r="F159" s="20">
        <v>225</v>
      </c>
      <c r="G159" s="20">
        <v>244</v>
      </c>
      <c r="H159" s="43" t="s">
        <v>297</v>
      </c>
    </row>
    <row r="160" spans="4:8">
      <c r="D160" s="19" t="str">
        <f>CONCATENATE(учреждения!$A$7)</f>
        <v>благоустройство</v>
      </c>
      <c r="E160" s="65" t="s">
        <v>563</v>
      </c>
      <c r="F160" s="20">
        <v>226</v>
      </c>
      <c r="G160" s="20">
        <v>244</v>
      </c>
      <c r="H160" s="43" t="s">
        <v>297</v>
      </c>
    </row>
    <row r="161" spans="2:8">
      <c r="D161" s="19" t="str">
        <f>CONCATENATE(учреждения!$A$7)</f>
        <v>благоустройство</v>
      </c>
      <c r="E161" s="65" t="s">
        <v>563</v>
      </c>
      <c r="F161" s="20">
        <v>310</v>
      </c>
      <c r="G161" s="20">
        <v>244</v>
      </c>
      <c r="H161" s="43" t="s">
        <v>297</v>
      </c>
    </row>
    <row r="162" spans="2:8">
      <c r="B162" s="19" t="s">
        <v>190</v>
      </c>
      <c r="D162" s="19" t="str">
        <f>CONCATENATE(учреждения!$A$8)</f>
        <v>МХШ</v>
      </c>
      <c r="E162" s="65" t="s">
        <v>566</v>
      </c>
      <c r="F162" s="20">
        <v>510</v>
      </c>
      <c r="G162" s="20">
        <v>510</v>
      </c>
      <c r="H162" s="39" t="s">
        <v>296</v>
      </c>
    </row>
    <row r="163" spans="2:8">
      <c r="D163" s="19" t="str">
        <f>CONCATENATE(учреждения!$A$8)</f>
        <v>МХШ</v>
      </c>
      <c r="E163" s="65" t="s">
        <v>567</v>
      </c>
      <c r="F163" s="20">
        <v>121</v>
      </c>
      <c r="G163" s="20">
        <v>120</v>
      </c>
      <c r="H163" s="39" t="s">
        <v>296</v>
      </c>
    </row>
    <row r="164" spans="2:8">
      <c r="D164" s="19" t="str">
        <f>CONCATENATE(учреждения!$A$8)</f>
        <v>МХШ</v>
      </c>
      <c r="E164" s="65" t="s">
        <v>569</v>
      </c>
      <c r="F164" s="22">
        <v>2231</v>
      </c>
      <c r="G164" s="22">
        <v>244</v>
      </c>
      <c r="H164" s="39" t="s">
        <v>296</v>
      </c>
    </row>
    <row r="165" spans="2:8">
      <c r="D165" s="19" t="str">
        <f>CONCATENATE(учреждения!$A$8)</f>
        <v>МХШ</v>
      </c>
      <c r="E165" s="65" t="s">
        <v>568</v>
      </c>
      <c r="F165" s="22">
        <v>2232</v>
      </c>
      <c r="G165" s="22">
        <v>244</v>
      </c>
      <c r="H165" s="39" t="s">
        <v>296</v>
      </c>
    </row>
    <row r="166" spans="2:8">
      <c r="D166" s="19" t="str">
        <f>CONCATENATE(учреждения!$A$8)</f>
        <v>МХШ</v>
      </c>
      <c r="E166" s="65" t="s">
        <v>570</v>
      </c>
      <c r="F166" s="22">
        <v>225</v>
      </c>
      <c r="G166" s="22">
        <v>244</v>
      </c>
      <c r="H166" s="39" t="s">
        <v>296</v>
      </c>
    </row>
    <row r="167" spans="2:8">
      <c r="D167" s="19" t="str">
        <f>CONCATENATE(учреждения!$A$8)</f>
        <v>МХШ</v>
      </c>
      <c r="E167" s="65" t="s">
        <v>570</v>
      </c>
      <c r="F167" s="22">
        <v>226</v>
      </c>
      <c r="G167" s="22">
        <v>244</v>
      </c>
      <c r="H167" s="39" t="s">
        <v>296</v>
      </c>
    </row>
    <row r="168" spans="2:8">
      <c r="D168" s="19" t="str">
        <f>CONCATENATE(учреждения!$A$8)</f>
        <v>МХШ</v>
      </c>
      <c r="E168" s="65" t="s">
        <v>570</v>
      </c>
      <c r="F168" s="22">
        <v>310</v>
      </c>
      <c r="G168" s="22">
        <v>244</v>
      </c>
      <c r="H168" s="39" t="s">
        <v>296</v>
      </c>
    </row>
    <row r="169" spans="2:8">
      <c r="D169" s="19" t="str">
        <f>CONCATENATE(учреждения!$A$8)</f>
        <v>МХШ</v>
      </c>
      <c r="E169" s="65" t="s">
        <v>570</v>
      </c>
      <c r="F169" s="22">
        <v>344</v>
      </c>
      <c r="G169" s="22">
        <v>244</v>
      </c>
      <c r="H169" s="39" t="s">
        <v>296</v>
      </c>
    </row>
    <row r="170" spans="2:8">
      <c r="D170" s="19" t="str">
        <f>CONCATENATE(учреждения!$A$8)</f>
        <v>МХШ</v>
      </c>
      <c r="E170" s="65" t="s">
        <v>570</v>
      </c>
      <c r="F170" s="22">
        <v>346</v>
      </c>
      <c r="G170" s="22">
        <v>244</v>
      </c>
      <c r="H170" s="39" t="s">
        <v>296</v>
      </c>
    </row>
    <row r="171" spans="2:8">
      <c r="D171" s="19" t="str">
        <f>CONCATENATE(учреждения!$A$8)</f>
        <v>МХШ</v>
      </c>
      <c r="E171" s="65" t="s">
        <v>570</v>
      </c>
      <c r="F171" s="22">
        <v>349</v>
      </c>
      <c r="G171" s="22">
        <v>244</v>
      </c>
      <c r="H171" s="39" t="s">
        <v>296</v>
      </c>
    </row>
    <row r="172" spans="2:8">
      <c r="D172" s="19" t="str">
        <f>CONCATENATE(учреждения!$A$8)</f>
        <v>МХШ</v>
      </c>
      <c r="E172" s="65" t="s">
        <v>542</v>
      </c>
      <c r="F172" s="22">
        <v>510</v>
      </c>
      <c r="G172" s="22">
        <v>510</v>
      </c>
      <c r="H172" s="39" t="s">
        <v>296</v>
      </c>
    </row>
    <row r="173" spans="2:8">
      <c r="D173" s="19" t="str">
        <f>CONCATENATE(учреждения!$A$8)</f>
        <v>МХШ</v>
      </c>
      <c r="E173" s="65" t="s">
        <v>544</v>
      </c>
      <c r="F173" s="22">
        <v>131</v>
      </c>
      <c r="G173" s="22">
        <v>130</v>
      </c>
      <c r="H173" s="39" t="s">
        <v>296</v>
      </c>
    </row>
    <row r="174" spans="2:8">
      <c r="D174" s="19" t="str">
        <f>CONCATENATE(учреждения!$A$8)</f>
        <v>МХШ</v>
      </c>
      <c r="E174" s="65" t="s">
        <v>545</v>
      </c>
      <c r="F174" s="22">
        <v>211</v>
      </c>
      <c r="G174" s="22">
        <v>111</v>
      </c>
      <c r="H174" s="39" t="s">
        <v>296</v>
      </c>
    </row>
    <row r="175" spans="2:8">
      <c r="D175" s="19" t="str">
        <f>CONCATENATE(учреждения!$A$8)</f>
        <v>МХШ</v>
      </c>
      <c r="E175" s="65" t="s">
        <v>546</v>
      </c>
      <c r="F175" s="22">
        <v>212</v>
      </c>
      <c r="G175" s="22">
        <v>112</v>
      </c>
      <c r="H175" s="39" t="s">
        <v>296</v>
      </c>
    </row>
    <row r="176" spans="2:8">
      <c r="D176" s="19" t="str">
        <f>CONCATENATE(учреждения!$A$8)</f>
        <v>МХШ</v>
      </c>
      <c r="E176" s="65" t="s">
        <v>546</v>
      </c>
      <c r="F176" s="22">
        <v>226</v>
      </c>
      <c r="G176" s="22">
        <v>112</v>
      </c>
      <c r="H176" s="39" t="s">
        <v>296</v>
      </c>
    </row>
    <row r="177" spans="4:8">
      <c r="D177" s="19" t="str">
        <f>CONCATENATE(учреждения!$A$8)</f>
        <v>МХШ</v>
      </c>
      <c r="E177" s="65" t="s">
        <v>547</v>
      </c>
      <c r="F177" s="22">
        <v>213</v>
      </c>
      <c r="G177" s="22">
        <v>119</v>
      </c>
      <c r="H177" s="39" t="s">
        <v>296</v>
      </c>
    </row>
    <row r="178" spans="4:8">
      <c r="D178" s="19" t="str">
        <f>CONCATENATE(учреждения!$A$8)</f>
        <v>МХШ</v>
      </c>
      <c r="E178" s="65" t="s">
        <v>548</v>
      </c>
      <c r="F178" s="22">
        <v>221</v>
      </c>
      <c r="G178" s="22">
        <v>244</v>
      </c>
      <c r="H178" s="39" t="s">
        <v>296</v>
      </c>
    </row>
    <row r="179" spans="4:8">
      <c r="D179" s="19" t="str">
        <f>CONCATENATE(учреждения!$A$8)</f>
        <v>МХШ</v>
      </c>
      <c r="E179" s="65" t="s">
        <v>548</v>
      </c>
      <c r="F179" s="22">
        <v>222</v>
      </c>
      <c r="G179" s="22">
        <v>244</v>
      </c>
      <c r="H179" s="39" t="s">
        <v>296</v>
      </c>
    </row>
    <row r="180" spans="4:8">
      <c r="D180" s="19" t="str">
        <f>CONCATENATE(учреждения!$A$8)</f>
        <v>МХШ</v>
      </c>
      <c r="E180" s="65" t="s">
        <v>551</v>
      </c>
      <c r="F180" s="22">
        <v>2231</v>
      </c>
      <c r="G180" s="22">
        <v>244</v>
      </c>
      <c r="H180" s="39" t="s">
        <v>296</v>
      </c>
    </row>
    <row r="181" spans="4:8">
      <c r="D181" s="19" t="str">
        <f>CONCATENATE(учреждения!$A$8)</f>
        <v>МХШ</v>
      </c>
      <c r="E181" s="65" t="s">
        <v>550</v>
      </c>
      <c r="F181" s="22">
        <v>2232</v>
      </c>
      <c r="G181" s="22">
        <v>244</v>
      </c>
      <c r="H181" s="39" t="s">
        <v>296</v>
      </c>
    </row>
    <row r="182" spans="4:8">
      <c r="D182" s="19" t="str">
        <f>CONCATENATE(учреждения!$A$8)</f>
        <v>МХШ</v>
      </c>
      <c r="E182" s="65" t="s">
        <v>549</v>
      </c>
      <c r="F182" s="22">
        <v>2233</v>
      </c>
      <c r="G182" s="22">
        <v>244</v>
      </c>
      <c r="H182" s="39" t="s">
        <v>296</v>
      </c>
    </row>
    <row r="183" spans="4:8">
      <c r="D183" s="19" t="str">
        <f>CONCATENATE(учреждения!$A$8)</f>
        <v>МХШ</v>
      </c>
      <c r="E183" s="65" t="s">
        <v>548</v>
      </c>
      <c r="F183" s="22">
        <v>224</v>
      </c>
      <c r="G183" s="22">
        <v>244</v>
      </c>
      <c r="H183" s="39" t="s">
        <v>296</v>
      </c>
    </row>
    <row r="184" spans="4:8">
      <c r="D184" s="19" t="str">
        <f>CONCATENATE(учреждения!$A$8)</f>
        <v>МХШ</v>
      </c>
      <c r="E184" s="65" t="s">
        <v>548</v>
      </c>
      <c r="F184" s="22">
        <v>225</v>
      </c>
      <c r="G184" s="22">
        <v>244</v>
      </c>
      <c r="H184" s="39" t="s">
        <v>296</v>
      </c>
    </row>
    <row r="185" spans="4:8">
      <c r="D185" s="19" t="str">
        <f>CONCATENATE(учреждения!$A$8)</f>
        <v>МХШ</v>
      </c>
      <c r="E185" s="65" t="s">
        <v>548</v>
      </c>
      <c r="F185" s="22">
        <v>226</v>
      </c>
      <c r="G185" s="22">
        <v>244</v>
      </c>
      <c r="H185" s="39" t="s">
        <v>296</v>
      </c>
    </row>
    <row r="186" spans="4:8">
      <c r="D186" s="19" t="str">
        <f>CONCATENATE(учреждения!$A$8)</f>
        <v>МХШ</v>
      </c>
      <c r="E186" s="65" t="s">
        <v>548</v>
      </c>
      <c r="F186" s="22">
        <v>296</v>
      </c>
      <c r="G186" s="22">
        <v>244</v>
      </c>
      <c r="H186" s="39" t="s">
        <v>296</v>
      </c>
    </row>
    <row r="187" spans="4:8">
      <c r="D187" s="19" t="str">
        <f>CONCATENATE(учреждения!$A$8)</f>
        <v>МХШ</v>
      </c>
      <c r="E187" s="65" t="s">
        <v>548</v>
      </c>
      <c r="F187" s="22">
        <v>310</v>
      </c>
      <c r="G187" s="22">
        <v>244</v>
      </c>
      <c r="H187" s="39" t="s">
        <v>296</v>
      </c>
    </row>
    <row r="188" spans="4:8">
      <c r="D188" s="19" t="str">
        <f>CONCATENATE(учреждения!$A$8)</f>
        <v>МХШ</v>
      </c>
      <c r="E188" s="65" t="s">
        <v>548</v>
      </c>
      <c r="F188" s="22">
        <v>341</v>
      </c>
      <c r="G188" s="22">
        <v>244</v>
      </c>
      <c r="H188" s="39" t="s">
        <v>296</v>
      </c>
    </row>
    <row r="189" spans="4:8">
      <c r="D189" s="19" t="str">
        <f>CONCATENATE(учреждения!$A$8)</f>
        <v>МХШ</v>
      </c>
      <c r="E189" s="65" t="s">
        <v>548</v>
      </c>
      <c r="F189" s="22">
        <v>344</v>
      </c>
      <c r="G189" s="22">
        <v>244</v>
      </c>
      <c r="H189" s="39" t="s">
        <v>296</v>
      </c>
    </row>
    <row r="190" spans="4:8">
      <c r="D190" s="19" t="str">
        <f>CONCATENATE(учреждения!$A$8)</f>
        <v>МХШ</v>
      </c>
      <c r="E190" s="65" t="s">
        <v>548</v>
      </c>
      <c r="F190" s="22">
        <v>345</v>
      </c>
      <c r="G190" s="22">
        <v>244</v>
      </c>
      <c r="H190" s="39" t="s">
        <v>296</v>
      </c>
    </row>
    <row r="191" spans="4:8">
      <c r="D191" s="19" t="str">
        <f>CONCATENATE(учреждения!$A$8)</f>
        <v>МХШ</v>
      </c>
      <c r="E191" s="65" t="s">
        <v>548</v>
      </c>
      <c r="F191" s="22">
        <v>346</v>
      </c>
      <c r="G191" s="22">
        <v>244</v>
      </c>
      <c r="H191" s="39" t="s">
        <v>296</v>
      </c>
    </row>
    <row r="192" spans="4:8">
      <c r="D192" s="19" t="str">
        <f>CONCATENATE(учреждения!$A$8)</f>
        <v>МХШ</v>
      </c>
      <c r="E192" s="65" t="s">
        <v>548</v>
      </c>
      <c r="F192" s="22">
        <v>349</v>
      </c>
      <c r="G192" s="22">
        <v>244</v>
      </c>
      <c r="H192" s="39" t="s">
        <v>296</v>
      </c>
    </row>
    <row r="193" spans="4:8">
      <c r="D193" s="19" t="str">
        <f>CONCATENATE(учреждения!$A$8)</f>
        <v>МХШ</v>
      </c>
      <c r="E193" s="65" t="s">
        <v>548</v>
      </c>
      <c r="F193" s="22">
        <v>353</v>
      </c>
      <c r="G193" s="22">
        <v>244</v>
      </c>
      <c r="H193" s="39" t="s">
        <v>296</v>
      </c>
    </row>
    <row r="194" spans="4:8">
      <c r="D194" s="19" t="str">
        <f>CONCATENATE(учреждения!$A$8)</f>
        <v>МХШ</v>
      </c>
      <c r="E194" s="65" t="s">
        <v>552</v>
      </c>
      <c r="F194" s="22">
        <v>262</v>
      </c>
      <c r="G194" s="22">
        <v>360</v>
      </c>
      <c r="H194" s="39" t="s">
        <v>296</v>
      </c>
    </row>
    <row r="195" spans="4:8">
      <c r="D195" s="19" t="str">
        <f>CONCATENATE(учреждения!$A$8)</f>
        <v>МХШ</v>
      </c>
      <c r="E195" s="65" t="s">
        <v>554</v>
      </c>
      <c r="F195" s="22">
        <v>291</v>
      </c>
      <c r="G195" s="22">
        <v>852</v>
      </c>
      <c r="H195" s="39" t="s">
        <v>296</v>
      </c>
    </row>
    <row r="196" spans="4:8">
      <c r="D196" s="19" t="str">
        <f>CONCATENATE(учреждения!$A$8)</f>
        <v>МХШ</v>
      </c>
      <c r="E196" s="65" t="s">
        <v>555</v>
      </c>
      <c r="F196" s="22">
        <v>292</v>
      </c>
      <c r="G196" s="22">
        <v>853</v>
      </c>
      <c r="H196" s="39" t="s">
        <v>296</v>
      </c>
    </row>
    <row r="197" spans="4:8">
      <c r="D197" s="19" t="str">
        <f>CONCATENATE(учреждения!$A$8)</f>
        <v>МХШ</v>
      </c>
      <c r="E197" s="65" t="s">
        <v>555</v>
      </c>
      <c r="F197" s="22">
        <v>293</v>
      </c>
      <c r="G197" s="22">
        <v>853</v>
      </c>
      <c r="H197" s="39" t="s">
        <v>296</v>
      </c>
    </row>
    <row r="198" spans="4:8">
      <c r="D198" s="19" t="str">
        <f>CONCATENATE(учреждения!$A$8)</f>
        <v>МХШ</v>
      </c>
      <c r="E198" s="65" t="s">
        <v>559</v>
      </c>
      <c r="F198" s="20">
        <v>510</v>
      </c>
      <c r="G198" s="22">
        <v>510</v>
      </c>
      <c r="H198" s="39" t="s">
        <v>296</v>
      </c>
    </row>
    <row r="199" spans="4:8">
      <c r="D199" s="19" t="str">
        <f>CONCATENATE(учреждения!$A$8)</f>
        <v>МХШ</v>
      </c>
      <c r="E199" s="65" t="s">
        <v>560</v>
      </c>
      <c r="F199" s="20">
        <v>610</v>
      </c>
      <c r="G199" s="20">
        <v>610</v>
      </c>
      <c r="H199" s="39" t="s">
        <v>296</v>
      </c>
    </row>
    <row r="200" spans="4:8">
      <c r="D200" s="19" t="str">
        <f>CONCATENATE(учреждения!$A$8)</f>
        <v>МХШ</v>
      </c>
      <c r="E200" s="65" t="s">
        <v>561</v>
      </c>
      <c r="F200" s="20">
        <v>510</v>
      </c>
      <c r="G200" s="22">
        <v>510</v>
      </c>
      <c r="H200" s="39" t="s">
        <v>296</v>
      </c>
    </row>
    <row r="201" spans="4:8">
      <c r="D201" s="19" t="str">
        <f>CONCATENATE(учреждения!$A$8)</f>
        <v>МХШ</v>
      </c>
      <c r="E201" s="65" t="s">
        <v>562</v>
      </c>
      <c r="F201" s="20">
        <v>155</v>
      </c>
      <c r="G201" s="20">
        <v>150</v>
      </c>
      <c r="H201" s="39" t="s">
        <v>296</v>
      </c>
    </row>
    <row r="202" spans="4:8">
      <c r="D202" s="19" t="str">
        <f>CONCATENATE(учреждения!$A$8)</f>
        <v>МХШ</v>
      </c>
      <c r="E202" s="65" t="s">
        <v>563</v>
      </c>
      <c r="F202" s="20">
        <v>225</v>
      </c>
      <c r="G202" s="20">
        <v>244</v>
      </c>
      <c r="H202" s="39" t="s">
        <v>296</v>
      </c>
    </row>
    <row r="203" spans="4:8">
      <c r="D203" s="19" t="str">
        <f>CONCATENATE(учреждения!$A$8)</f>
        <v>МХШ</v>
      </c>
      <c r="E203" s="65" t="s">
        <v>563</v>
      </c>
      <c r="F203" s="20">
        <v>226</v>
      </c>
      <c r="G203" s="20">
        <v>244</v>
      </c>
      <c r="H203" s="39" t="s">
        <v>296</v>
      </c>
    </row>
    <row r="204" spans="4:8">
      <c r="D204" s="19" t="str">
        <f>CONCATENATE(учреждения!$A$8)</f>
        <v>МХШ</v>
      </c>
      <c r="E204" s="65" t="s">
        <v>563</v>
      </c>
      <c r="F204" s="20">
        <v>296</v>
      </c>
      <c r="G204" s="20">
        <v>244</v>
      </c>
      <c r="H204" s="39" t="s">
        <v>296</v>
      </c>
    </row>
    <row r="205" spans="4:8">
      <c r="D205" s="19" t="str">
        <f>CONCATENATE(учреждения!$A$8)</f>
        <v>МХШ</v>
      </c>
      <c r="E205" s="65" t="s">
        <v>563</v>
      </c>
      <c r="F205" s="20">
        <v>310</v>
      </c>
      <c r="G205" s="20">
        <v>244</v>
      </c>
      <c r="H205" s="39" t="s">
        <v>296</v>
      </c>
    </row>
    <row r="206" spans="4:8">
      <c r="D206" s="19" t="str">
        <f>CONCATENATE(учреждения!$A$8)</f>
        <v>МХШ</v>
      </c>
      <c r="E206" s="65" t="s">
        <v>563</v>
      </c>
      <c r="F206" s="20">
        <v>345</v>
      </c>
      <c r="G206" s="20">
        <v>244</v>
      </c>
      <c r="H206" s="39" t="s">
        <v>296</v>
      </c>
    </row>
    <row r="207" spans="4:8">
      <c r="D207" s="19" t="str">
        <f>CONCATENATE(учреждения!$A$8)</f>
        <v>МХШ</v>
      </c>
      <c r="E207" s="65" t="s">
        <v>563</v>
      </c>
      <c r="F207" s="20">
        <v>346</v>
      </c>
      <c r="G207" s="20">
        <v>244</v>
      </c>
      <c r="H207" s="39" t="s">
        <v>296</v>
      </c>
    </row>
    <row r="208" spans="4:8">
      <c r="D208" s="19" t="str">
        <f>CONCATENATE(учреждения!$A$8)</f>
        <v>МХШ</v>
      </c>
      <c r="E208" s="65" t="s">
        <v>563</v>
      </c>
      <c r="F208" s="20">
        <v>349</v>
      </c>
      <c r="G208" s="20">
        <v>244</v>
      </c>
      <c r="H208" s="39" t="s">
        <v>296</v>
      </c>
    </row>
    <row r="209" spans="2:8">
      <c r="B209" s="19" t="s">
        <v>190</v>
      </c>
      <c r="D209" s="19" t="str">
        <f>CONCATENATE(учреждения!$A$9)</f>
        <v>ЦБС</v>
      </c>
      <c r="E209" s="65" t="s">
        <v>542</v>
      </c>
      <c r="F209" s="22">
        <v>510</v>
      </c>
      <c r="G209" s="22">
        <v>510</v>
      </c>
      <c r="H209" s="39" t="s">
        <v>300</v>
      </c>
    </row>
    <row r="210" spans="2:8">
      <c r="D210" s="19" t="str">
        <f>CONCATENATE(учреждения!$A$9)</f>
        <v>ЦБС</v>
      </c>
      <c r="E210" s="65" t="s">
        <v>544</v>
      </c>
      <c r="F210" s="22">
        <v>131</v>
      </c>
      <c r="G210" s="22">
        <v>130</v>
      </c>
      <c r="H210" s="39" t="s">
        <v>300</v>
      </c>
    </row>
    <row r="211" spans="2:8">
      <c r="D211" s="19" t="str">
        <f>CONCATENATE(учреждения!$A$9)</f>
        <v>ЦБС</v>
      </c>
      <c r="E211" s="65" t="s">
        <v>545</v>
      </c>
      <c r="F211" s="22">
        <v>211</v>
      </c>
      <c r="G211" s="22">
        <v>111</v>
      </c>
      <c r="H211" s="39" t="s">
        <v>300</v>
      </c>
    </row>
    <row r="212" spans="2:8">
      <c r="D212" s="19" t="str">
        <f>CONCATENATE(учреждения!$A$9)</f>
        <v>ЦБС</v>
      </c>
      <c r="E212" s="65" t="s">
        <v>546</v>
      </c>
      <c r="F212" s="22">
        <v>212</v>
      </c>
      <c r="G212" s="22">
        <v>112</v>
      </c>
      <c r="H212" s="39" t="s">
        <v>300</v>
      </c>
    </row>
    <row r="213" spans="2:8">
      <c r="D213" s="19" t="str">
        <f>CONCATENATE(учреждения!$A$9)</f>
        <v>ЦБС</v>
      </c>
      <c r="E213" s="65" t="s">
        <v>546</v>
      </c>
      <c r="F213" s="22">
        <v>226</v>
      </c>
      <c r="G213" s="22">
        <v>112</v>
      </c>
      <c r="H213" s="39" t="s">
        <v>300</v>
      </c>
    </row>
    <row r="214" spans="2:8">
      <c r="D214" s="19" t="str">
        <f>CONCATENATE(учреждения!$A$9)</f>
        <v>ЦБС</v>
      </c>
      <c r="E214" s="65" t="s">
        <v>547</v>
      </c>
      <c r="F214" s="22">
        <v>213</v>
      </c>
      <c r="G214" s="22">
        <v>119</v>
      </c>
      <c r="H214" s="39" t="s">
        <v>300</v>
      </c>
    </row>
    <row r="215" spans="2:8">
      <c r="D215" s="19" t="str">
        <f>CONCATENATE(учреждения!$A$9)</f>
        <v>ЦБС</v>
      </c>
      <c r="E215" s="65" t="s">
        <v>548</v>
      </c>
      <c r="F215" s="22">
        <v>221</v>
      </c>
      <c r="G215" s="22">
        <v>244</v>
      </c>
      <c r="H215" s="39" t="s">
        <v>300</v>
      </c>
    </row>
    <row r="216" spans="2:8">
      <c r="D216" s="19" t="str">
        <f>CONCATENATE(учреждения!$A$9)</f>
        <v>ЦБС</v>
      </c>
      <c r="E216" s="65" t="s">
        <v>548</v>
      </c>
      <c r="F216" s="22">
        <v>222</v>
      </c>
      <c r="G216" s="22">
        <v>244</v>
      </c>
      <c r="H216" s="39" t="s">
        <v>300</v>
      </c>
    </row>
    <row r="217" spans="2:8">
      <c r="D217" s="19" t="str">
        <f>CONCATENATE(учреждения!$A$9)</f>
        <v>ЦБС</v>
      </c>
      <c r="E217" s="65" t="s">
        <v>551</v>
      </c>
      <c r="F217" s="22">
        <v>2231</v>
      </c>
      <c r="G217" s="22">
        <v>244</v>
      </c>
      <c r="H217" s="39" t="s">
        <v>300</v>
      </c>
    </row>
    <row r="218" spans="2:8">
      <c r="D218" s="19" t="str">
        <f>CONCATENATE(учреждения!$A$9)</f>
        <v>ЦБС</v>
      </c>
      <c r="E218" s="65" t="s">
        <v>550</v>
      </c>
      <c r="F218" s="22">
        <v>2232</v>
      </c>
      <c r="G218" s="22">
        <v>244</v>
      </c>
      <c r="H218" s="39" t="s">
        <v>300</v>
      </c>
    </row>
    <row r="219" spans="2:8">
      <c r="D219" s="19" t="str">
        <f>CONCATENATE(учреждения!$A$9)</f>
        <v>ЦБС</v>
      </c>
      <c r="E219" s="65" t="s">
        <v>549</v>
      </c>
      <c r="F219" s="22">
        <v>2233</v>
      </c>
      <c r="G219" s="22">
        <v>244</v>
      </c>
      <c r="H219" s="39" t="s">
        <v>300</v>
      </c>
    </row>
    <row r="220" spans="2:8">
      <c r="D220" s="19" t="str">
        <f>CONCATENATE(учреждения!$A$9)</f>
        <v>ЦБС</v>
      </c>
      <c r="E220" s="65" t="s">
        <v>548</v>
      </c>
      <c r="F220" s="22">
        <v>224</v>
      </c>
      <c r="G220" s="22">
        <v>244</v>
      </c>
      <c r="H220" s="39" t="s">
        <v>300</v>
      </c>
    </row>
    <row r="221" spans="2:8">
      <c r="D221" s="19" t="str">
        <f>CONCATENATE(учреждения!$A$9)</f>
        <v>ЦБС</v>
      </c>
      <c r="E221" s="65" t="s">
        <v>548</v>
      </c>
      <c r="F221" s="22">
        <v>225</v>
      </c>
      <c r="G221" s="22">
        <v>244</v>
      </c>
      <c r="H221" s="39" t="s">
        <v>300</v>
      </c>
    </row>
    <row r="222" spans="2:8">
      <c r="D222" s="19" t="str">
        <f>CONCATENATE(учреждения!$A$9)</f>
        <v>ЦБС</v>
      </c>
      <c r="E222" s="65" t="s">
        <v>548</v>
      </c>
      <c r="F222" s="22">
        <v>226</v>
      </c>
      <c r="G222" s="22">
        <v>244</v>
      </c>
      <c r="H222" s="39" t="s">
        <v>300</v>
      </c>
    </row>
    <row r="223" spans="2:8">
      <c r="D223" s="19" t="str">
        <f>CONCATENATE(учреждения!$A$9)</f>
        <v>ЦБС</v>
      </c>
      <c r="E223" s="65" t="s">
        <v>548</v>
      </c>
      <c r="F223" s="22">
        <v>296</v>
      </c>
      <c r="G223" s="22">
        <v>244</v>
      </c>
      <c r="H223" s="39" t="s">
        <v>300</v>
      </c>
    </row>
    <row r="224" spans="2:8">
      <c r="D224" s="19" t="str">
        <f>CONCATENATE(учреждения!$A$9)</f>
        <v>ЦБС</v>
      </c>
      <c r="E224" s="65" t="s">
        <v>548</v>
      </c>
      <c r="F224" s="22">
        <v>310</v>
      </c>
      <c r="G224" s="22">
        <v>244</v>
      </c>
      <c r="H224" s="39" t="s">
        <v>300</v>
      </c>
    </row>
    <row r="225" spans="4:8">
      <c r="D225" s="19" t="str">
        <f>CONCATENATE(учреждения!$A$9)</f>
        <v>ЦБС</v>
      </c>
      <c r="E225" s="65" t="s">
        <v>548</v>
      </c>
      <c r="F225" s="22">
        <v>344</v>
      </c>
      <c r="G225" s="22">
        <v>244</v>
      </c>
      <c r="H225" s="39" t="s">
        <v>300</v>
      </c>
    </row>
    <row r="226" spans="4:8">
      <c r="D226" s="19" t="str">
        <f>CONCATENATE(учреждения!$A$9)</f>
        <v>ЦБС</v>
      </c>
      <c r="E226" s="65" t="s">
        <v>548</v>
      </c>
      <c r="F226" s="22">
        <v>345</v>
      </c>
      <c r="G226" s="22">
        <v>244</v>
      </c>
      <c r="H226" s="39" t="s">
        <v>300</v>
      </c>
    </row>
    <row r="227" spans="4:8">
      <c r="D227" s="19" t="str">
        <f>CONCATENATE(учреждения!$A$9)</f>
        <v>ЦБС</v>
      </c>
      <c r="E227" s="65" t="s">
        <v>548</v>
      </c>
      <c r="F227" s="22">
        <v>346</v>
      </c>
      <c r="G227" s="22">
        <v>244</v>
      </c>
      <c r="H227" s="39" t="s">
        <v>300</v>
      </c>
    </row>
    <row r="228" spans="4:8">
      <c r="D228" s="19" t="str">
        <f>CONCATENATE(учреждения!$A$9)</f>
        <v>ЦБС</v>
      </c>
      <c r="E228" s="65" t="s">
        <v>548</v>
      </c>
      <c r="F228" s="22">
        <v>349</v>
      </c>
      <c r="G228" s="22">
        <v>244</v>
      </c>
      <c r="H228" s="39" t="s">
        <v>300</v>
      </c>
    </row>
    <row r="229" spans="4:8">
      <c r="D229" s="19" t="str">
        <f>CONCATENATE(учреждения!$A$9)</f>
        <v>ЦБС</v>
      </c>
      <c r="E229" s="65" t="s">
        <v>552</v>
      </c>
      <c r="F229" s="22">
        <v>262</v>
      </c>
      <c r="G229" s="22">
        <v>360</v>
      </c>
      <c r="H229" s="39" t="s">
        <v>300</v>
      </c>
    </row>
    <row r="230" spans="4:8">
      <c r="D230" s="19" t="str">
        <f>CONCATENATE(учреждения!$A$9)</f>
        <v>ЦБС</v>
      </c>
      <c r="E230" s="65" t="s">
        <v>557</v>
      </c>
      <c r="F230" s="22">
        <v>296</v>
      </c>
      <c r="G230" s="22">
        <v>831</v>
      </c>
      <c r="H230" s="39" t="s">
        <v>300</v>
      </c>
    </row>
    <row r="231" spans="4:8">
      <c r="D231" s="19" t="str">
        <f>CONCATENATE(учреждения!$A$9)</f>
        <v>ЦБС</v>
      </c>
      <c r="E231" s="65" t="s">
        <v>553</v>
      </c>
      <c r="F231" s="22">
        <v>291</v>
      </c>
      <c r="G231" s="22">
        <v>851</v>
      </c>
      <c r="H231" s="39" t="s">
        <v>300</v>
      </c>
    </row>
    <row r="232" spans="4:8">
      <c r="D232" s="19" t="str">
        <f>CONCATENATE(учреждения!$A$9)</f>
        <v>ЦБС</v>
      </c>
      <c r="E232" s="65" t="s">
        <v>554</v>
      </c>
      <c r="F232" s="22">
        <v>291</v>
      </c>
      <c r="G232" s="22">
        <v>852</v>
      </c>
      <c r="H232" s="39" t="s">
        <v>300</v>
      </c>
    </row>
    <row r="233" spans="4:8">
      <c r="D233" s="19" t="str">
        <f>CONCATENATE(учреждения!$A$9)</f>
        <v>ЦБС</v>
      </c>
      <c r="E233" s="65" t="s">
        <v>555</v>
      </c>
      <c r="F233" s="22">
        <v>291</v>
      </c>
      <c r="G233" s="22">
        <v>853</v>
      </c>
      <c r="H233" s="39" t="s">
        <v>300</v>
      </c>
    </row>
    <row r="234" spans="4:8">
      <c r="D234" s="19" t="str">
        <f>CONCATENATE(учреждения!$A$9)</f>
        <v>ЦБС</v>
      </c>
      <c r="E234" s="65" t="s">
        <v>555</v>
      </c>
      <c r="F234" s="22">
        <v>292</v>
      </c>
      <c r="G234" s="22">
        <v>853</v>
      </c>
      <c r="H234" s="39" t="s">
        <v>300</v>
      </c>
    </row>
    <row r="235" spans="4:8">
      <c r="D235" s="19" t="str">
        <f>CONCATENATE(учреждения!$A$9)</f>
        <v>ЦБС</v>
      </c>
      <c r="E235" s="65" t="s">
        <v>559</v>
      </c>
      <c r="F235" s="20">
        <v>510</v>
      </c>
      <c r="G235" s="22">
        <v>510</v>
      </c>
      <c r="H235" s="39" t="s">
        <v>300</v>
      </c>
    </row>
    <row r="236" spans="4:8">
      <c r="D236" s="19" t="str">
        <f>CONCATENATE(учреждения!$A$9)</f>
        <v>ЦБС</v>
      </c>
      <c r="E236" s="65" t="s">
        <v>560</v>
      </c>
      <c r="F236" s="20">
        <v>610</v>
      </c>
      <c r="G236" s="20">
        <v>610</v>
      </c>
      <c r="H236" s="39" t="s">
        <v>300</v>
      </c>
    </row>
    <row r="237" spans="4:8">
      <c r="D237" s="19" t="str">
        <f>CONCATENATE(учреждения!$A$9)</f>
        <v>ЦБС</v>
      </c>
      <c r="E237" s="65" t="s">
        <v>561</v>
      </c>
      <c r="F237" s="20">
        <v>510</v>
      </c>
      <c r="G237" s="22">
        <v>510</v>
      </c>
      <c r="H237" s="39" t="s">
        <v>300</v>
      </c>
    </row>
    <row r="238" spans="4:8">
      <c r="D238" s="19" t="str">
        <f>CONCATENATE(учреждения!$A$9)</f>
        <v>ЦБС</v>
      </c>
      <c r="E238" s="65" t="s">
        <v>562</v>
      </c>
      <c r="F238" s="20">
        <v>155</v>
      </c>
      <c r="G238" s="20">
        <v>150</v>
      </c>
      <c r="H238" s="39" t="s">
        <v>300</v>
      </c>
    </row>
    <row r="239" spans="4:8">
      <c r="D239" s="19" t="str">
        <f>CONCATENATE(учреждения!$A$9)</f>
        <v>ЦБС</v>
      </c>
      <c r="E239" s="65" t="s">
        <v>563</v>
      </c>
      <c r="F239" s="20">
        <v>225</v>
      </c>
      <c r="G239" s="20">
        <v>244</v>
      </c>
      <c r="H239" s="39" t="s">
        <v>300</v>
      </c>
    </row>
    <row r="240" spans="4:8">
      <c r="D240" s="19" t="str">
        <f>CONCATENATE(учреждения!$A$9)</f>
        <v>ЦБС</v>
      </c>
      <c r="E240" s="65" t="s">
        <v>563</v>
      </c>
      <c r="F240" s="20">
        <v>226</v>
      </c>
      <c r="G240" s="20">
        <v>244</v>
      </c>
      <c r="H240" s="39" t="s">
        <v>300</v>
      </c>
    </row>
    <row r="241" spans="2:8">
      <c r="D241" s="19" t="str">
        <f>CONCATENATE(учреждения!$A$9)</f>
        <v>ЦБС</v>
      </c>
      <c r="E241" s="65" t="s">
        <v>563</v>
      </c>
      <c r="F241" s="20">
        <v>310</v>
      </c>
      <c r="G241" s="20">
        <v>244</v>
      </c>
      <c r="H241" s="39" t="s">
        <v>300</v>
      </c>
    </row>
    <row r="242" spans="2:8">
      <c r="B242" s="19" t="s">
        <v>190</v>
      </c>
      <c r="D242" s="19" t="str">
        <f>CONCATENATE(учреждения!$A$10)</f>
        <v>музей</v>
      </c>
      <c r="E242" s="65" t="s">
        <v>542</v>
      </c>
      <c r="F242" s="22">
        <v>510</v>
      </c>
      <c r="G242" s="22">
        <v>510</v>
      </c>
      <c r="H242" s="39" t="s">
        <v>300</v>
      </c>
    </row>
    <row r="243" spans="2:8">
      <c r="D243" s="19" t="str">
        <f>CONCATENATE(учреждения!$A$10)</f>
        <v>музей</v>
      </c>
      <c r="E243" s="65" t="s">
        <v>544</v>
      </c>
      <c r="F243" s="22">
        <v>131</v>
      </c>
      <c r="G243" s="22">
        <v>130</v>
      </c>
      <c r="H243" s="39" t="s">
        <v>300</v>
      </c>
    </row>
    <row r="244" spans="2:8">
      <c r="D244" s="19" t="str">
        <f>CONCATENATE(учреждения!$A$10)</f>
        <v>музей</v>
      </c>
      <c r="E244" s="65" t="s">
        <v>545</v>
      </c>
      <c r="F244" s="22">
        <v>211</v>
      </c>
      <c r="G244" s="22">
        <v>111</v>
      </c>
      <c r="H244" s="39" t="s">
        <v>300</v>
      </c>
    </row>
    <row r="245" spans="2:8">
      <c r="D245" s="19" t="str">
        <f>CONCATENATE(учреждения!$A$10)</f>
        <v>музей</v>
      </c>
      <c r="E245" s="65" t="s">
        <v>545</v>
      </c>
      <c r="F245" s="22">
        <v>266</v>
      </c>
      <c r="G245" s="22">
        <v>111</v>
      </c>
      <c r="H245" s="39" t="s">
        <v>300</v>
      </c>
    </row>
    <row r="246" spans="2:8">
      <c r="D246" s="19" t="str">
        <f>CONCATENATE(учреждения!$A$10)</f>
        <v>музей</v>
      </c>
      <c r="E246" s="65" t="s">
        <v>546</v>
      </c>
      <c r="F246" s="22">
        <v>212</v>
      </c>
      <c r="G246" s="22">
        <v>112</v>
      </c>
      <c r="H246" s="39" t="s">
        <v>300</v>
      </c>
    </row>
    <row r="247" spans="2:8">
      <c r="D247" s="19" t="str">
        <f>CONCATENATE(учреждения!$A$10)</f>
        <v>музей</v>
      </c>
      <c r="E247" s="65" t="s">
        <v>546</v>
      </c>
      <c r="F247" s="22">
        <v>226</v>
      </c>
      <c r="G247" s="22">
        <v>112</v>
      </c>
      <c r="H247" s="39" t="s">
        <v>300</v>
      </c>
    </row>
    <row r="248" spans="2:8">
      <c r="D248" s="19" t="str">
        <f>CONCATENATE(учреждения!$A$10)</f>
        <v>музей</v>
      </c>
      <c r="E248" s="65" t="s">
        <v>546</v>
      </c>
      <c r="F248" s="22">
        <v>266</v>
      </c>
      <c r="G248" s="22">
        <v>112</v>
      </c>
      <c r="H248" s="39" t="s">
        <v>300</v>
      </c>
    </row>
    <row r="249" spans="2:8">
      <c r="D249" s="19" t="str">
        <f>CONCATENATE(учреждения!$A$10)</f>
        <v>музей</v>
      </c>
      <c r="E249" s="65" t="s">
        <v>547</v>
      </c>
      <c r="F249" s="22">
        <v>213</v>
      </c>
      <c r="G249" s="22">
        <v>119</v>
      </c>
      <c r="H249" s="39" t="s">
        <v>300</v>
      </c>
    </row>
    <row r="250" spans="2:8">
      <c r="D250" s="19" t="str">
        <f>CONCATENATE(учреждения!$A$10)</f>
        <v>музей</v>
      </c>
      <c r="E250" s="65" t="s">
        <v>548</v>
      </c>
      <c r="F250" s="22">
        <v>221</v>
      </c>
      <c r="G250" s="22">
        <v>244</v>
      </c>
      <c r="H250" s="39" t="s">
        <v>300</v>
      </c>
    </row>
    <row r="251" spans="2:8">
      <c r="D251" s="19" t="str">
        <f>CONCATENATE(учреждения!$A$10)</f>
        <v>музей</v>
      </c>
      <c r="E251" s="65" t="s">
        <v>548</v>
      </c>
      <c r="F251" s="22">
        <v>222</v>
      </c>
      <c r="G251" s="22">
        <v>244</v>
      </c>
      <c r="H251" s="39" t="s">
        <v>300</v>
      </c>
    </row>
    <row r="252" spans="2:8">
      <c r="D252" s="19" t="str">
        <f>CONCATENATE(учреждения!$A$10)</f>
        <v>музей</v>
      </c>
      <c r="E252" s="65" t="s">
        <v>551</v>
      </c>
      <c r="F252" s="22">
        <v>2231</v>
      </c>
      <c r="G252" s="22">
        <v>244</v>
      </c>
      <c r="H252" s="39" t="s">
        <v>300</v>
      </c>
    </row>
    <row r="253" spans="2:8">
      <c r="D253" s="19" t="str">
        <f>CONCATENATE(учреждения!$A$10)</f>
        <v>музей</v>
      </c>
      <c r="E253" s="65" t="s">
        <v>550</v>
      </c>
      <c r="F253" s="22">
        <v>2232</v>
      </c>
      <c r="G253" s="22">
        <v>244</v>
      </c>
      <c r="H253" s="39" t="s">
        <v>300</v>
      </c>
    </row>
    <row r="254" spans="2:8">
      <c r="D254" s="19" t="str">
        <f>CONCATENATE(учреждения!$A$10)</f>
        <v>музей</v>
      </c>
      <c r="E254" s="65" t="s">
        <v>549</v>
      </c>
      <c r="F254" s="22">
        <v>2233</v>
      </c>
      <c r="G254" s="22">
        <v>244</v>
      </c>
      <c r="H254" s="39" t="s">
        <v>300</v>
      </c>
    </row>
    <row r="255" spans="2:8">
      <c r="D255" s="19" t="str">
        <f>CONCATENATE(учреждения!$A$10)</f>
        <v>музей</v>
      </c>
      <c r="E255" s="65" t="s">
        <v>548</v>
      </c>
      <c r="F255" s="22">
        <v>224</v>
      </c>
      <c r="G255" s="22">
        <v>244</v>
      </c>
      <c r="H255" s="39" t="s">
        <v>300</v>
      </c>
    </row>
    <row r="256" spans="2:8">
      <c r="D256" s="19" t="str">
        <f>CONCATENATE(учреждения!$A$10)</f>
        <v>музей</v>
      </c>
      <c r="E256" s="65" t="s">
        <v>548</v>
      </c>
      <c r="F256" s="22">
        <v>225</v>
      </c>
      <c r="G256" s="22">
        <v>244</v>
      </c>
      <c r="H256" s="39" t="s">
        <v>300</v>
      </c>
    </row>
    <row r="257" spans="4:8">
      <c r="D257" s="19" t="str">
        <f>CONCATENATE(учреждения!$A$10)</f>
        <v>музей</v>
      </c>
      <c r="E257" s="65" t="s">
        <v>548</v>
      </c>
      <c r="F257" s="22">
        <v>226</v>
      </c>
      <c r="G257" s="22">
        <v>244</v>
      </c>
      <c r="H257" s="39" t="s">
        <v>300</v>
      </c>
    </row>
    <row r="258" spans="4:8">
      <c r="D258" s="19" t="str">
        <f>CONCATENATE(учреждения!$A$10)</f>
        <v>музей</v>
      </c>
      <c r="E258" s="65" t="s">
        <v>548</v>
      </c>
      <c r="F258" s="22">
        <v>296</v>
      </c>
      <c r="G258" s="22">
        <v>244</v>
      </c>
      <c r="H258" s="39" t="s">
        <v>300</v>
      </c>
    </row>
    <row r="259" spans="4:8">
      <c r="D259" s="19" t="str">
        <f>CONCATENATE(учреждения!$A$10)</f>
        <v>музей</v>
      </c>
      <c r="E259" s="65" t="s">
        <v>548</v>
      </c>
      <c r="F259" s="22">
        <v>310</v>
      </c>
      <c r="G259" s="22">
        <v>244</v>
      </c>
      <c r="H259" s="39" t="s">
        <v>300</v>
      </c>
    </row>
    <row r="260" spans="4:8">
      <c r="D260" s="19" t="str">
        <f>CONCATENATE(учреждения!$A$10)</f>
        <v>музей</v>
      </c>
      <c r="E260" s="65" t="s">
        <v>548</v>
      </c>
      <c r="F260" s="22">
        <v>344</v>
      </c>
      <c r="G260" s="22">
        <v>244</v>
      </c>
      <c r="H260" s="39" t="s">
        <v>300</v>
      </c>
    </row>
    <row r="261" spans="4:8">
      <c r="D261" s="19" t="str">
        <f>CONCATENATE(учреждения!$A$10)</f>
        <v>музей</v>
      </c>
      <c r="E261" s="65" t="s">
        <v>548</v>
      </c>
      <c r="F261" s="22">
        <v>345</v>
      </c>
      <c r="G261" s="22">
        <v>244</v>
      </c>
      <c r="H261" s="39" t="s">
        <v>300</v>
      </c>
    </row>
    <row r="262" spans="4:8">
      <c r="D262" s="19" t="str">
        <f>CONCATENATE(учреждения!$A$10)</f>
        <v>музей</v>
      </c>
      <c r="E262" s="65" t="s">
        <v>548</v>
      </c>
      <c r="F262" s="22">
        <v>346</v>
      </c>
      <c r="G262" s="22">
        <v>244</v>
      </c>
      <c r="H262" s="39" t="s">
        <v>300</v>
      </c>
    </row>
    <row r="263" spans="4:8">
      <c r="D263" s="19" t="str">
        <f>CONCATENATE(учреждения!$A$10)</f>
        <v>музей</v>
      </c>
      <c r="E263" s="65" t="s">
        <v>548</v>
      </c>
      <c r="F263" s="22">
        <v>349</v>
      </c>
      <c r="G263" s="22">
        <v>244</v>
      </c>
      <c r="H263" s="39" t="s">
        <v>300</v>
      </c>
    </row>
    <row r="264" spans="4:8">
      <c r="D264" s="19" t="str">
        <f>CONCATENATE(учреждения!$A$10)</f>
        <v>музей</v>
      </c>
      <c r="E264" s="65" t="s">
        <v>548</v>
      </c>
      <c r="F264" s="22">
        <v>353</v>
      </c>
      <c r="G264" s="22">
        <v>244</v>
      </c>
      <c r="H264" s="39" t="s">
        <v>300</v>
      </c>
    </row>
    <row r="265" spans="4:8">
      <c r="D265" s="19" t="str">
        <f>CONCATENATE(учреждения!$A$10)</f>
        <v>музей</v>
      </c>
      <c r="E265" s="65" t="s">
        <v>552</v>
      </c>
      <c r="F265" s="22">
        <v>262</v>
      </c>
      <c r="G265" s="22">
        <v>360</v>
      </c>
      <c r="H265" s="39" t="s">
        <v>300</v>
      </c>
    </row>
    <row r="266" spans="4:8">
      <c r="D266" s="19" t="str">
        <f>CONCATENATE(учреждения!$A$10)</f>
        <v>музей</v>
      </c>
      <c r="E266" s="65" t="s">
        <v>553</v>
      </c>
      <c r="F266" s="22">
        <v>291</v>
      </c>
      <c r="G266" s="22">
        <v>851</v>
      </c>
      <c r="H266" s="39" t="s">
        <v>300</v>
      </c>
    </row>
    <row r="267" spans="4:8">
      <c r="D267" s="19" t="str">
        <f>CONCATENATE(учреждения!$A$10)</f>
        <v>музей</v>
      </c>
      <c r="E267" s="65" t="s">
        <v>555</v>
      </c>
      <c r="F267" s="22">
        <v>292</v>
      </c>
      <c r="G267" s="22">
        <v>853</v>
      </c>
      <c r="H267" s="39" t="s">
        <v>300</v>
      </c>
    </row>
    <row r="268" spans="4:8">
      <c r="D268" s="19" t="str">
        <f>CONCATENATE(учреждения!$A$10)</f>
        <v>музей</v>
      </c>
      <c r="E268" s="65" t="s">
        <v>555</v>
      </c>
      <c r="F268" s="22">
        <v>293</v>
      </c>
      <c r="G268" s="22">
        <v>853</v>
      </c>
      <c r="H268" s="39" t="s">
        <v>300</v>
      </c>
    </row>
    <row r="269" spans="4:8">
      <c r="D269" s="19" t="str">
        <f>CONCATENATE(учреждения!$A$10)</f>
        <v>музей</v>
      </c>
      <c r="E269" s="65" t="s">
        <v>559</v>
      </c>
      <c r="F269" s="20">
        <v>510</v>
      </c>
      <c r="G269" s="22">
        <v>510</v>
      </c>
      <c r="H269" s="39" t="s">
        <v>300</v>
      </c>
    </row>
    <row r="270" spans="4:8">
      <c r="D270" s="19" t="str">
        <f>CONCATENATE(учреждения!$A$10)</f>
        <v>музей</v>
      </c>
      <c r="E270" s="65" t="s">
        <v>560</v>
      </c>
      <c r="F270" s="20">
        <v>610</v>
      </c>
      <c r="G270" s="20">
        <v>610</v>
      </c>
      <c r="H270" s="39" t="s">
        <v>300</v>
      </c>
    </row>
    <row r="271" spans="4:8">
      <c r="D271" s="19" t="str">
        <f>CONCATENATE(учреждения!$A$10)</f>
        <v>музей</v>
      </c>
      <c r="E271" s="65" t="s">
        <v>561</v>
      </c>
      <c r="F271" s="20">
        <v>510</v>
      </c>
      <c r="G271" s="22">
        <v>510</v>
      </c>
      <c r="H271" s="39" t="s">
        <v>300</v>
      </c>
    </row>
    <row r="272" spans="4:8">
      <c r="D272" s="19" t="str">
        <f>CONCATENATE(учреждения!$A$10)</f>
        <v>музей</v>
      </c>
      <c r="E272" s="65" t="s">
        <v>562</v>
      </c>
      <c r="F272" s="20">
        <v>155</v>
      </c>
      <c r="G272" s="20">
        <v>150</v>
      </c>
      <c r="H272" s="39" t="s">
        <v>300</v>
      </c>
    </row>
    <row r="273" spans="2:8">
      <c r="D273" s="19" t="str">
        <f>CONCATENATE(учреждения!$A$10)</f>
        <v>музей</v>
      </c>
      <c r="E273" s="65" t="s">
        <v>563</v>
      </c>
      <c r="F273" s="20">
        <v>225</v>
      </c>
      <c r="G273" s="20">
        <v>244</v>
      </c>
      <c r="H273" s="39" t="s">
        <v>300</v>
      </c>
    </row>
    <row r="274" spans="2:8">
      <c r="D274" s="19" t="str">
        <f>CONCATENATE(учреждения!$A$10)</f>
        <v>музей</v>
      </c>
      <c r="E274" s="65" t="s">
        <v>563</v>
      </c>
      <c r="F274" s="20">
        <v>226</v>
      </c>
      <c r="G274" s="20">
        <v>244</v>
      </c>
      <c r="H274" s="39" t="s">
        <v>300</v>
      </c>
    </row>
    <row r="275" spans="2:8">
      <c r="D275" s="19" t="str">
        <f>CONCATENATE(учреждения!$A$10)</f>
        <v>музей</v>
      </c>
      <c r="E275" s="65" t="s">
        <v>563</v>
      </c>
      <c r="F275" s="20">
        <v>296</v>
      </c>
      <c r="G275" s="20">
        <v>244</v>
      </c>
      <c r="H275" s="39" t="s">
        <v>300</v>
      </c>
    </row>
    <row r="276" spans="2:8">
      <c r="D276" s="19" t="str">
        <f>CONCATENATE(учреждения!$A$10)</f>
        <v>музей</v>
      </c>
      <c r="E276" s="65" t="s">
        <v>563</v>
      </c>
      <c r="F276" s="20">
        <v>310</v>
      </c>
      <c r="G276" s="20">
        <v>244</v>
      </c>
      <c r="H276" s="39" t="s">
        <v>300</v>
      </c>
    </row>
    <row r="277" spans="2:8">
      <c r="B277" s="19" t="s">
        <v>190</v>
      </c>
      <c r="D277" s="19" t="str">
        <f>CONCATENATE(учреждения!$A$11)</f>
        <v>газета</v>
      </c>
      <c r="E277" s="65" t="s">
        <v>542</v>
      </c>
      <c r="F277" s="22">
        <v>510</v>
      </c>
      <c r="G277" s="22">
        <v>510</v>
      </c>
      <c r="H277" s="39" t="s">
        <v>303</v>
      </c>
    </row>
    <row r="278" spans="2:8">
      <c r="D278" s="19" t="str">
        <f>CONCATENATE(учреждения!$A$11)</f>
        <v>газета</v>
      </c>
      <c r="E278" s="65" t="s">
        <v>544</v>
      </c>
      <c r="F278" s="22">
        <v>131</v>
      </c>
      <c r="G278" s="22">
        <v>130</v>
      </c>
      <c r="H278" s="39" t="s">
        <v>303</v>
      </c>
    </row>
    <row r="279" spans="2:8">
      <c r="D279" s="19" t="str">
        <f>CONCATENATE(учреждения!$A$11)</f>
        <v>газета</v>
      </c>
      <c r="E279" s="65" t="s">
        <v>545</v>
      </c>
      <c r="F279" s="22">
        <v>211</v>
      </c>
      <c r="G279" s="22">
        <v>111</v>
      </c>
      <c r="H279" s="39" t="s">
        <v>303</v>
      </c>
    </row>
    <row r="280" spans="2:8">
      <c r="D280" s="19" t="str">
        <f>CONCATENATE(учреждения!$A$11)</f>
        <v>газета</v>
      </c>
      <c r="E280" s="65" t="s">
        <v>546</v>
      </c>
      <c r="F280" s="22">
        <v>212</v>
      </c>
      <c r="G280" s="22">
        <v>112</v>
      </c>
      <c r="H280" s="39" t="s">
        <v>303</v>
      </c>
    </row>
    <row r="281" spans="2:8">
      <c r="D281" s="19" t="str">
        <f>CONCATENATE(учреждения!$A$11)</f>
        <v>газета</v>
      </c>
      <c r="E281" s="65" t="s">
        <v>547</v>
      </c>
      <c r="F281" s="22">
        <v>213</v>
      </c>
      <c r="G281" s="22">
        <v>119</v>
      </c>
      <c r="H281" s="39" t="s">
        <v>303</v>
      </c>
    </row>
    <row r="282" spans="2:8">
      <c r="D282" s="19" t="str">
        <f>CONCATENATE(учреждения!$A$11)</f>
        <v>газета</v>
      </c>
      <c r="E282" s="65" t="s">
        <v>548</v>
      </c>
      <c r="F282" s="22">
        <v>221</v>
      </c>
      <c r="G282" s="22">
        <v>244</v>
      </c>
      <c r="H282" s="39" t="s">
        <v>303</v>
      </c>
    </row>
    <row r="283" spans="2:8">
      <c r="D283" s="19" t="str">
        <f>CONCATENATE(учреждения!$A$11)</f>
        <v>газета</v>
      </c>
      <c r="E283" s="65" t="s">
        <v>548</v>
      </c>
      <c r="F283" s="22">
        <v>222</v>
      </c>
      <c r="G283" s="22">
        <v>244</v>
      </c>
      <c r="H283" s="39" t="s">
        <v>303</v>
      </c>
    </row>
    <row r="284" spans="2:8">
      <c r="D284" s="19" t="str">
        <f>CONCATENATE(учреждения!$A$11)</f>
        <v>газета</v>
      </c>
      <c r="E284" s="65" t="s">
        <v>548</v>
      </c>
      <c r="F284" s="22">
        <v>224</v>
      </c>
      <c r="G284" s="22">
        <v>244</v>
      </c>
      <c r="H284" s="39" t="s">
        <v>303</v>
      </c>
    </row>
    <row r="285" spans="2:8">
      <c r="D285" s="19" t="str">
        <f>CONCATENATE(учреждения!$A$11)</f>
        <v>газета</v>
      </c>
      <c r="E285" s="65" t="s">
        <v>548</v>
      </c>
      <c r="F285" s="22">
        <v>225</v>
      </c>
      <c r="G285" s="22">
        <v>244</v>
      </c>
      <c r="H285" s="39" t="s">
        <v>303</v>
      </c>
    </row>
    <row r="286" spans="2:8">
      <c r="D286" s="19" t="str">
        <f>CONCATENATE(учреждения!$A$11)</f>
        <v>газета</v>
      </c>
      <c r="E286" s="65" t="s">
        <v>548</v>
      </c>
      <c r="F286" s="22">
        <v>226</v>
      </c>
      <c r="G286" s="22">
        <v>244</v>
      </c>
      <c r="H286" s="39" t="s">
        <v>303</v>
      </c>
    </row>
    <row r="287" spans="2:8">
      <c r="D287" s="19" t="str">
        <f>CONCATENATE(учреждения!$A$11)</f>
        <v>газета</v>
      </c>
      <c r="E287" s="65" t="s">
        <v>548</v>
      </c>
      <c r="F287" s="22">
        <v>296</v>
      </c>
      <c r="G287" s="22">
        <v>244</v>
      </c>
      <c r="H287" s="39" t="s">
        <v>303</v>
      </c>
    </row>
    <row r="288" spans="2:8">
      <c r="D288" s="19" t="str">
        <f>CONCATENATE(учреждения!$A$11)</f>
        <v>газета</v>
      </c>
      <c r="E288" s="65" t="s">
        <v>548</v>
      </c>
      <c r="F288" s="22">
        <v>310</v>
      </c>
      <c r="G288" s="22">
        <v>244</v>
      </c>
      <c r="H288" s="39" t="s">
        <v>303</v>
      </c>
    </row>
    <row r="289" spans="2:8">
      <c r="D289" s="19" t="str">
        <f>CONCATENATE(учреждения!$A$11)</f>
        <v>газета</v>
      </c>
      <c r="E289" s="65" t="s">
        <v>549</v>
      </c>
      <c r="F289" s="22">
        <v>2233</v>
      </c>
      <c r="G289" s="22">
        <v>244</v>
      </c>
      <c r="H289" s="39" t="s">
        <v>303</v>
      </c>
    </row>
    <row r="290" spans="2:8">
      <c r="D290" s="19" t="str">
        <f>CONCATENATE(учреждения!$A$11)</f>
        <v>газета</v>
      </c>
      <c r="E290" s="65" t="s">
        <v>550</v>
      </c>
      <c r="F290" s="22">
        <v>2232</v>
      </c>
      <c r="G290" s="22">
        <v>244</v>
      </c>
      <c r="H290" s="39" t="s">
        <v>303</v>
      </c>
    </row>
    <row r="291" spans="2:8">
      <c r="D291" s="19" t="str">
        <f>CONCATENATE(учреждения!$A$11)</f>
        <v>газета</v>
      </c>
      <c r="E291" s="65" t="s">
        <v>551</v>
      </c>
      <c r="F291" s="22">
        <v>2231</v>
      </c>
      <c r="G291" s="22">
        <v>244</v>
      </c>
      <c r="H291" s="39" t="s">
        <v>303</v>
      </c>
    </row>
    <row r="292" spans="2:8">
      <c r="D292" s="19" t="str">
        <f>CONCATENATE(учреждения!$A$11)</f>
        <v>газета</v>
      </c>
      <c r="E292" s="65" t="s">
        <v>552</v>
      </c>
      <c r="F292" s="22">
        <v>262</v>
      </c>
      <c r="G292" s="22">
        <v>360</v>
      </c>
      <c r="H292" s="39" t="s">
        <v>303</v>
      </c>
    </row>
    <row r="293" spans="2:8">
      <c r="D293" s="19" t="str">
        <f>CONCATENATE(учреждения!$A$11)</f>
        <v>газета</v>
      </c>
      <c r="E293" s="65" t="s">
        <v>553</v>
      </c>
      <c r="F293" s="22">
        <v>291</v>
      </c>
      <c r="G293" s="22">
        <v>851</v>
      </c>
      <c r="H293" s="39" t="s">
        <v>303</v>
      </c>
    </row>
    <row r="294" spans="2:8">
      <c r="D294" s="19" t="str">
        <f>CONCATENATE(учреждения!$A$11)</f>
        <v>газета</v>
      </c>
      <c r="E294" s="65" t="s">
        <v>554</v>
      </c>
      <c r="F294" s="22">
        <v>291</v>
      </c>
      <c r="G294" s="22">
        <v>852</v>
      </c>
      <c r="H294" s="39" t="s">
        <v>303</v>
      </c>
    </row>
    <row r="295" spans="2:8">
      <c r="D295" s="19" t="str">
        <f>CONCATENATE(учреждения!$A$11)</f>
        <v>газета</v>
      </c>
      <c r="E295" s="65" t="s">
        <v>555</v>
      </c>
      <c r="F295" s="22">
        <v>291</v>
      </c>
      <c r="G295" s="22">
        <v>853</v>
      </c>
      <c r="H295" s="39" t="s">
        <v>303</v>
      </c>
    </row>
    <row r="296" spans="2:8">
      <c r="D296" s="19" t="str">
        <f>CONCATENATE(учреждения!$A$11)</f>
        <v>газета</v>
      </c>
      <c r="E296" s="65" t="s">
        <v>555</v>
      </c>
      <c r="F296" s="22">
        <v>292</v>
      </c>
      <c r="G296" s="22">
        <v>853</v>
      </c>
      <c r="H296" s="39" t="s">
        <v>303</v>
      </c>
    </row>
    <row r="297" spans="2:8">
      <c r="D297" s="19" t="str">
        <f>CONCATENATE(учреждения!$A$11)</f>
        <v>газета</v>
      </c>
      <c r="E297" s="65" t="s">
        <v>559</v>
      </c>
      <c r="F297" s="20">
        <v>510</v>
      </c>
      <c r="G297" s="22">
        <v>510</v>
      </c>
      <c r="H297" s="39" t="s">
        <v>303</v>
      </c>
    </row>
    <row r="298" spans="2:8">
      <c r="D298" s="19" t="str">
        <f>CONCATENATE(учреждения!$A$11)</f>
        <v>газета</v>
      </c>
      <c r="E298" s="65" t="s">
        <v>560</v>
      </c>
      <c r="F298" s="20">
        <v>610</v>
      </c>
      <c r="G298" s="20">
        <v>610</v>
      </c>
      <c r="H298" s="39" t="s">
        <v>303</v>
      </c>
    </row>
    <row r="299" spans="2:8">
      <c r="D299" s="19" t="str">
        <f>CONCATENATE(учреждения!$A$11)</f>
        <v>газета</v>
      </c>
      <c r="E299" s="65" t="s">
        <v>561</v>
      </c>
      <c r="F299" s="20">
        <v>510</v>
      </c>
      <c r="G299" s="22">
        <v>510</v>
      </c>
      <c r="H299" s="39" t="s">
        <v>303</v>
      </c>
    </row>
    <row r="300" spans="2:8">
      <c r="D300" s="19" t="str">
        <f>CONCATENATE(учреждения!$A$11)</f>
        <v>газета</v>
      </c>
      <c r="E300" s="65" t="s">
        <v>562</v>
      </c>
      <c r="F300" s="20">
        <v>155</v>
      </c>
      <c r="G300" s="20">
        <v>150</v>
      </c>
      <c r="H300" s="39" t="s">
        <v>303</v>
      </c>
    </row>
    <row r="301" spans="2:8">
      <c r="D301" s="19" t="str">
        <f>CONCATENATE(учреждения!$A$11)</f>
        <v>газета</v>
      </c>
      <c r="E301" s="65" t="s">
        <v>563</v>
      </c>
      <c r="F301" s="20">
        <v>225</v>
      </c>
      <c r="G301" s="20">
        <v>244</v>
      </c>
      <c r="H301" s="39" t="s">
        <v>303</v>
      </c>
    </row>
    <row r="302" spans="2:8">
      <c r="D302" s="19" t="str">
        <f>CONCATENATE(учреждения!$A$11)</f>
        <v>газета</v>
      </c>
      <c r="E302" s="65" t="s">
        <v>563</v>
      </c>
      <c r="F302" s="20">
        <v>226</v>
      </c>
      <c r="G302" s="20">
        <v>244</v>
      </c>
      <c r="H302" s="39" t="s">
        <v>303</v>
      </c>
    </row>
    <row r="303" spans="2:8">
      <c r="D303" s="19" t="str">
        <f>CONCATENATE(учреждения!$A$11)</f>
        <v>газета</v>
      </c>
      <c r="E303" s="65" t="s">
        <v>563</v>
      </c>
      <c r="F303" s="20">
        <v>310</v>
      </c>
      <c r="G303" s="20">
        <v>244</v>
      </c>
      <c r="H303" s="39" t="s">
        <v>303</v>
      </c>
    </row>
    <row r="304" spans="2:8">
      <c r="B304" s="19" t="s">
        <v>190</v>
      </c>
      <c r="D304" s="19" t="str">
        <f>CONCATENATE(учреждения!$A$12)</f>
        <v>культура</v>
      </c>
      <c r="E304" s="65" t="s">
        <v>566</v>
      </c>
      <c r="F304" s="20">
        <v>510</v>
      </c>
      <c r="G304" s="20">
        <v>510</v>
      </c>
      <c r="H304" s="39" t="s">
        <v>300</v>
      </c>
    </row>
    <row r="305" spans="4:8">
      <c r="D305" s="19" t="str">
        <f>CONCATENATE(учреждения!$A$12)</f>
        <v>культура</v>
      </c>
      <c r="E305" s="65" t="s">
        <v>567</v>
      </c>
      <c r="F305" s="20">
        <v>121</v>
      </c>
      <c r="G305" s="20">
        <v>120</v>
      </c>
      <c r="H305" s="39" t="s">
        <v>300</v>
      </c>
    </row>
    <row r="306" spans="4:8">
      <c r="D306" s="19" t="str">
        <f>CONCATENATE(учреждения!$A$12)</f>
        <v>культура</v>
      </c>
      <c r="E306" s="65" t="s">
        <v>570</v>
      </c>
      <c r="F306" s="22">
        <v>225</v>
      </c>
      <c r="G306" s="22">
        <v>244</v>
      </c>
      <c r="H306" s="39" t="s">
        <v>300</v>
      </c>
    </row>
    <row r="307" spans="4:8">
      <c r="D307" s="19" t="str">
        <f>CONCATENATE(учреждения!$A$12)</f>
        <v>культура</v>
      </c>
      <c r="E307" s="65" t="s">
        <v>570</v>
      </c>
      <c r="F307" s="22">
        <v>226</v>
      </c>
      <c r="G307" s="22">
        <v>244</v>
      </c>
      <c r="H307" s="39" t="s">
        <v>300</v>
      </c>
    </row>
    <row r="308" spans="4:8">
      <c r="D308" s="19" t="str">
        <f>CONCATENATE(учреждения!$A$12)</f>
        <v>культура</v>
      </c>
      <c r="E308" s="65" t="s">
        <v>570</v>
      </c>
      <c r="F308" s="22">
        <v>296</v>
      </c>
      <c r="G308" s="22">
        <v>244</v>
      </c>
      <c r="H308" s="39" t="s">
        <v>300</v>
      </c>
    </row>
    <row r="309" spans="4:8">
      <c r="D309" s="19" t="str">
        <f>CONCATENATE(учреждения!$A$12)</f>
        <v>культура</v>
      </c>
      <c r="E309" s="65" t="s">
        <v>570</v>
      </c>
      <c r="F309" s="22">
        <v>310</v>
      </c>
      <c r="G309" s="22">
        <v>244</v>
      </c>
      <c r="H309" s="39" t="s">
        <v>300</v>
      </c>
    </row>
    <row r="310" spans="4:8">
      <c r="D310" s="19" t="str">
        <f>CONCATENATE(учреждения!$A$12)</f>
        <v>культура</v>
      </c>
      <c r="E310" s="65" t="s">
        <v>570</v>
      </c>
      <c r="F310" s="22">
        <v>344</v>
      </c>
      <c r="G310" s="22">
        <v>244</v>
      </c>
      <c r="H310" s="39" t="s">
        <v>300</v>
      </c>
    </row>
    <row r="311" spans="4:8">
      <c r="D311" s="19" t="str">
        <f>CONCATENATE(учреждения!$A$12)</f>
        <v>культура</v>
      </c>
      <c r="E311" s="65" t="s">
        <v>570</v>
      </c>
      <c r="F311" s="22">
        <v>346</v>
      </c>
      <c r="G311" s="22">
        <v>244</v>
      </c>
      <c r="H311" s="39" t="s">
        <v>300</v>
      </c>
    </row>
    <row r="312" spans="4:8">
      <c r="D312" s="19" t="str">
        <f>CONCATENATE(учреждения!$A$12)</f>
        <v>культура</v>
      </c>
      <c r="E312" s="65" t="s">
        <v>568</v>
      </c>
      <c r="F312" s="22">
        <v>2232</v>
      </c>
      <c r="G312" s="22">
        <v>244</v>
      </c>
      <c r="H312" s="39" t="s">
        <v>300</v>
      </c>
    </row>
    <row r="313" spans="4:8">
      <c r="D313" s="19" t="str">
        <f>CONCATENATE(учреждения!$A$12)</f>
        <v>культура</v>
      </c>
      <c r="E313" s="65" t="s">
        <v>569</v>
      </c>
      <c r="F313" s="22">
        <v>2231</v>
      </c>
      <c r="G313" s="22">
        <v>244</v>
      </c>
      <c r="H313" s="39" t="s">
        <v>300</v>
      </c>
    </row>
    <row r="314" spans="4:8">
      <c r="D314" s="19" t="str">
        <f>CONCATENATE(учреждения!$A$12)</f>
        <v>культура</v>
      </c>
      <c r="E314" s="65" t="s">
        <v>542</v>
      </c>
      <c r="F314" s="22">
        <v>510</v>
      </c>
      <c r="G314" s="22">
        <v>510</v>
      </c>
      <c r="H314" s="39" t="s">
        <v>300</v>
      </c>
    </row>
    <row r="315" spans="4:8">
      <c r="D315" s="19" t="str">
        <f>CONCATENATE(учреждения!$A$12)</f>
        <v>культура</v>
      </c>
      <c r="E315" s="65" t="s">
        <v>544</v>
      </c>
      <c r="F315" s="22">
        <v>131</v>
      </c>
      <c r="G315" s="22">
        <v>130</v>
      </c>
      <c r="H315" s="39" t="s">
        <v>300</v>
      </c>
    </row>
    <row r="316" spans="4:8">
      <c r="D316" s="19" t="str">
        <f>CONCATENATE(учреждения!$A$12)</f>
        <v>культура</v>
      </c>
      <c r="E316" s="65" t="s">
        <v>545</v>
      </c>
      <c r="F316" s="22">
        <v>211</v>
      </c>
      <c r="G316" s="22">
        <v>111</v>
      </c>
      <c r="H316" s="39" t="s">
        <v>300</v>
      </c>
    </row>
    <row r="317" spans="4:8">
      <c r="D317" s="19" t="str">
        <f>CONCATENATE(учреждения!$A$12)</f>
        <v>культура</v>
      </c>
      <c r="E317" s="65" t="s">
        <v>545</v>
      </c>
      <c r="F317" s="22">
        <v>266</v>
      </c>
      <c r="G317" s="22">
        <v>111</v>
      </c>
      <c r="H317" s="39" t="s">
        <v>300</v>
      </c>
    </row>
    <row r="318" spans="4:8">
      <c r="D318" s="19" t="str">
        <f>CONCATENATE(учреждения!$A$12)</f>
        <v>культура</v>
      </c>
      <c r="E318" s="65" t="s">
        <v>546</v>
      </c>
      <c r="F318" s="22">
        <v>212</v>
      </c>
      <c r="G318" s="22">
        <v>112</v>
      </c>
      <c r="H318" s="39" t="s">
        <v>300</v>
      </c>
    </row>
    <row r="319" spans="4:8">
      <c r="D319" s="19" t="str">
        <f>CONCATENATE(учреждения!$A$12)</f>
        <v>культура</v>
      </c>
      <c r="E319" s="65" t="s">
        <v>546</v>
      </c>
      <c r="F319" s="22">
        <v>226</v>
      </c>
      <c r="G319" s="22">
        <v>112</v>
      </c>
      <c r="H319" s="39" t="s">
        <v>300</v>
      </c>
    </row>
    <row r="320" spans="4:8">
      <c r="D320" s="19" t="str">
        <f>CONCATENATE(учреждения!$A$12)</f>
        <v>культура</v>
      </c>
      <c r="E320" s="65" t="s">
        <v>546</v>
      </c>
      <c r="F320" s="22">
        <v>266</v>
      </c>
      <c r="G320" s="22">
        <v>112</v>
      </c>
      <c r="H320" s="39" t="s">
        <v>300</v>
      </c>
    </row>
    <row r="321" spans="4:8">
      <c r="D321" s="19" t="str">
        <f>CONCATENATE(учреждения!$A$12)</f>
        <v>культура</v>
      </c>
      <c r="E321" s="65" t="s">
        <v>558</v>
      </c>
      <c r="F321" s="22">
        <v>296</v>
      </c>
      <c r="G321" s="22">
        <v>113</v>
      </c>
      <c r="H321" s="39" t="s">
        <v>300</v>
      </c>
    </row>
    <row r="322" spans="4:8">
      <c r="D322" s="19" t="str">
        <f>CONCATENATE(учреждения!$A$12)</f>
        <v>культура</v>
      </c>
      <c r="E322" s="65" t="s">
        <v>547</v>
      </c>
      <c r="F322" s="22">
        <v>213</v>
      </c>
      <c r="G322" s="22">
        <v>119</v>
      </c>
      <c r="H322" s="39" t="s">
        <v>300</v>
      </c>
    </row>
    <row r="323" spans="4:8">
      <c r="D323" s="19" t="str">
        <f>CONCATENATE(учреждения!$A$12)</f>
        <v>культура</v>
      </c>
      <c r="E323" s="65" t="s">
        <v>548</v>
      </c>
      <c r="F323" s="22">
        <v>221</v>
      </c>
      <c r="G323" s="22">
        <v>244</v>
      </c>
      <c r="H323" s="39" t="s">
        <v>300</v>
      </c>
    </row>
    <row r="324" spans="4:8">
      <c r="D324" s="19" t="str">
        <f>CONCATENATE(учреждения!$A$12)</f>
        <v>культура</v>
      </c>
      <c r="E324" s="65" t="s">
        <v>548</v>
      </c>
      <c r="F324" s="22">
        <v>222</v>
      </c>
      <c r="G324" s="22">
        <v>244</v>
      </c>
      <c r="H324" s="39" t="s">
        <v>300</v>
      </c>
    </row>
    <row r="325" spans="4:8">
      <c r="D325" s="19" t="str">
        <f>CONCATENATE(учреждения!$A$12)</f>
        <v>культура</v>
      </c>
      <c r="E325" s="65" t="s">
        <v>551</v>
      </c>
      <c r="F325" s="22">
        <v>2231</v>
      </c>
      <c r="G325" s="22">
        <v>244</v>
      </c>
      <c r="H325" s="39" t="s">
        <v>300</v>
      </c>
    </row>
    <row r="326" spans="4:8">
      <c r="D326" s="19" t="str">
        <f>CONCATENATE(учреждения!$A$12)</f>
        <v>культура</v>
      </c>
      <c r="E326" s="65" t="s">
        <v>550</v>
      </c>
      <c r="F326" s="22">
        <v>2232</v>
      </c>
      <c r="G326" s="22">
        <v>244</v>
      </c>
      <c r="H326" s="39" t="s">
        <v>300</v>
      </c>
    </row>
    <row r="327" spans="4:8">
      <c r="D327" s="19" t="str">
        <f>CONCATENATE(учреждения!$A$12)</f>
        <v>культура</v>
      </c>
      <c r="E327" s="65" t="s">
        <v>549</v>
      </c>
      <c r="F327" s="22">
        <v>2233</v>
      </c>
      <c r="G327" s="22">
        <v>244</v>
      </c>
      <c r="H327" s="39" t="s">
        <v>300</v>
      </c>
    </row>
    <row r="328" spans="4:8">
      <c r="D328" s="19" t="str">
        <f>CONCATENATE(учреждения!$A$12)</f>
        <v>культура</v>
      </c>
      <c r="E328" s="65" t="s">
        <v>548</v>
      </c>
      <c r="F328" s="22">
        <v>225</v>
      </c>
      <c r="G328" s="22">
        <v>244</v>
      </c>
      <c r="H328" s="39" t="s">
        <v>300</v>
      </c>
    </row>
    <row r="329" spans="4:8">
      <c r="D329" s="19" t="str">
        <f>CONCATENATE(учреждения!$A$12)</f>
        <v>культура</v>
      </c>
      <c r="E329" s="65" t="s">
        <v>548</v>
      </c>
      <c r="F329" s="22">
        <v>226</v>
      </c>
      <c r="G329" s="22">
        <v>244</v>
      </c>
      <c r="H329" s="39" t="s">
        <v>300</v>
      </c>
    </row>
    <row r="330" spans="4:8">
      <c r="D330" s="19" t="str">
        <f>CONCATENATE(учреждения!$A$12)</f>
        <v>культура</v>
      </c>
      <c r="E330" s="65" t="s">
        <v>548</v>
      </c>
      <c r="F330" s="22">
        <v>228</v>
      </c>
      <c r="G330" s="22">
        <v>244</v>
      </c>
      <c r="H330" s="39" t="s">
        <v>300</v>
      </c>
    </row>
    <row r="331" spans="4:8">
      <c r="D331" s="19" t="str">
        <f>CONCATENATE(учреждения!$A$12)</f>
        <v>культура</v>
      </c>
      <c r="E331" s="65" t="s">
        <v>548</v>
      </c>
      <c r="F331" s="22">
        <v>296</v>
      </c>
      <c r="G331" s="22">
        <v>244</v>
      </c>
      <c r="H331" s="39" t="s">
        <v>300</v>
      </c>
    </row>
    <row r="332" spans="4:8">
      <c r="D332" s="19" t="str">
        <f>CONCATENATE(учреждения!$A$12)</f>
        <v>культура</v>
      </c>
      <c r="E332" s="65" t="s">
        <v>548</v>
      </c>
      <c r="F332" s="22">
        <v>310</v>
      </c>
      <c r="G332" s="22">
        <v>244</v>
      </c>
      <c r="H332" s="39" t="s">
        <v>300</v>
      </c>
    </row>
    <row r="333" spans="4:8">
      <c r="D333" s="19" t="str">
        <f>CONCATENATE(учреждения!$A$12)</f>
        <v>культура</v>
      </c>
      <c r="E333" s="65" t="s">
        <v>548</v>
      </c>
      <c r="F333" s="22">
        <v>341</v>
      </c>
      <c r="G333" s="22">
        <v>244</v>
      </c>
      <c r="H333" s="39" t="s">
        <v>300</v>
      </c>
    </row>
    <row r="334" spans="4:8">
      <c r="D334" s="19" t="str">
        <f>CONCATENATE(учреждения!$A$12)</f>
        <v>культура</v>
      </c>
      <c r="E334" s="65" t="s">
        <v>548</v>
      </c>
      <c r="F334" s="22">
        <v>342</v>
      </c>
      <c r="G334" s="22">
        <v>244</v>
      </c>
      <c r="H334" s="39" t="s">
        <v>300</v>
      </c>
    </row>
    <row r="335" spans="4:8">
      <c r="D335" s="19" t="str">
        <f>CONCATENATE(учреждения!$A$12)</f>
        <v>культура</v>
      </c>
      <c r="E335" s="65" t="s">
        <v>548</v>
      </c>
      <c r="F335" s="22">
        <v>343</v>
      </c>
      <c r="G335" s="22">
        <v>244</v>
      </c>
      <c r="H335" s="39" t="s">
        <v>300</v>
      </c>
    </row>
    <row r="336" spans="4:8">
      <c r="D336" s="19" t="str">
        <f>CONCATENATE(учреждения!$A$12)</f>
        <v>культура</v>
      </c>
      <c r="E336" s="65" t="s">
        <v>548</v>
      </c>
      <c r="F336" s="22">
        <v>344</v>
      </c>
      <c r="G336" s="22">
        <v>244</v>
      </c>
      <c r="H336" s="39" t="s">
        <v>300</v>
      </c>
    </row>
    <row r="337" spans="4:8">
      <c r="D337" s="19" t="str">
        <f>CONCATENATE(учреждения!$A$12)</f>
        <v>культура</v>
      </c>
      <c r="E337" s="65" t="s">
        <v>548</v>
      </c>
      <c r="F337" s="22">
        <v>345</v>
      </c>
      <c r="G337" s="22">
        <v>244</v>
      </c>
      <c r="H337" s="39" t="s">
        <v>300</v>
      </c>
    </row>
    <row r="338" spans="4:8">
      <c r="D338" s="19" t="str">
        <f>CONCATENATE(учреждения!$A$12)</f>
        <v>культура</v>
      </c>
      <c r="E338" s="65" t="s">
        <v>548</v>
      </c>
      <c r="F338" s="22">
        <v>346</v>
      </c>
      <c r="G338" s="22">
        <v>244</v>
      </c>
      <c r="H338" s="39" t="s">
        <v>300</v>
      </c>
    </row>
    <row r="339" spans="4:8">
      <c r="D339" s="19" t="str">
        <f>CONCATENATE(учреждения!$A$12)</f>
        <v>культура</v>
      </c>
      <c r="E339" s="65" t="s">
        <v>548</v>
      </c>
      <c r="F339" s="22">
        <v>347</v>
      </c>
      <c r="G339" s="22">
        <v>244</v>
      </c>
      <c r="H339" s="39" t="s">
        <v>300</v>
      </c>
    </row>
    <row r="340" spans="4:8">
      <c r="D340" s="19" t="str">
        <f>CONCATENATE(учреждения!$A$12)</f>
        <v>культура</v>
      </c>
      <c r="E340" s="65" t="s">
        <v>548</v>
      </c>
      <c r="F340" s="22">
        <v>349</v>
      </c>
      <c r="G340" s="22">
        <v>244</v>
      </c>
      <c r="H340" s="39" t="s">
        <v>300</v>
      </c>
    </row>
    <row r="341" spans="4:8">
      <c r="D341" s="19" t="str">
        <f>CONCATENATE(учреждения!$A$12)</f>
        <v>культура</v>
      </c>
      <c r="E341" s="65" t="s">
        <v>548</v>
      </c>
      <c r="F341" s="22">
        <v>353</v>
      </c>
      <c r="G341" s="22">
        <v>244</v>
      </c>
      <c r="H341" s="39" t="s">
        <v>300</v>
      </c>
    </row>
    <row r="342" spans="4:8">
      <c r="D342" s="19" t="str">
        <f>CONCATENATE(учреждения!$A$12)</f>
        <v>культура</v>
      </c>
      <c r="E342" s="65" t="s">
        <v>552</v>
      </c>
      <c r="F342" s="22">
        <v>262</v>
      </c>
      <c r="G342" s="22">
        <v>360</v>
      </c>
      <c r="H342" s="39" t="s">
        <v>300</v>
      </c>
    </row>
    <row r="343" spans="4:8">
      <c r="D343" s="19" t="str">
        <f>CONCATENATE(учреждения!$A$12)</f>
        <v>культура</v>
      </c>
      <c r="E343" s="65" t="s">
        <v>557</v>
      </c>
      <c r="F343" s="22">
        <v>296</v>
      </c>
      <c r="G343" s="22">
        <v>831</v>
      </c>
      <c r="H343" s="39" t="s">
        <v>300</v>
      </c>
    </row>
    <row r="344" spans="4:8">
      <c r="D344" s="19" t="str">
        <f>CONCATENATE(учреждения!$A$12)</f>
        <v>культура</v>
      </c>
      <c r="E344" s="65" t="s">
        <v>557</v>
      </c>
      <c r="F344" s="22">
        <v>297</v>
      </c>
      <c r="G344" s="22">
        <v>831</v>
      </c>
      <c r="H344" s="39" t="s">
        <v>300</v>
      </c>
    </row>
    <row r="345" spans="4:8">
      <c r="D345" s="19" t="str">
        <f>CONCATENATE(учреждения!$A$12)</f>
        <v>культура</v>
      </c>
      <c r="E345" s="65" t="s">
        <v>553</v>
      </c>
      <c r="F345" s="22">
        <v>291</v>
      </c>
      <c r="G345" s="22">
        <v>851</v>
      </c>
      <c r="H345" s="39" t="s">
        <v>300</v>
      </c>
    </row>
    <row r="346" spans="4:8">
      <c r="D346" s="19" t="str">
        <f>CONCATENATE(учреждения!$A$12)</f>
        <v>культура</v>
      </c>
      <c r="E346" s="65" t="s">
        <v>555</v>
      </c>
      <c r="F346" s="22">
        <v>291</v>
      </c>
      <c r="G346" s="22">
        <v>853</v>
      </c>
      <c r="H346" s="39" t="s">
        <v>300</v>
      </c>
    </row>
    <row r="347" spans="4:8">
      <c r="D347" s="19" t="str">
        <f>CONCATENATE(учреждения!$A$12)</f>
        <v>культура</v>
      </c>
      <c r="E347" s="65" t="s">
        <v>555</v>
      </c>
      <c r="F347" s="22">
        <v>292</v>
      </c>
      <c r="G347" s="22">
        <v>853</v>
      </c>
      <c r="H347" s="39" t="s">
        <v>300</v>
      </c>
    </row>
    <row r="348" spans="4:8">
      <c r="D348" s="19" t="str">
        <f>CONCATENATE(учреждения!$A$12)</f>
        <v>культура</v>
      </c>
      <c r="E348" s="65" t="s">
        <v>555</v>
      </c>
      <c r="F348" s="22">
        <v>293</v>
      </c>
      <c r="G348" s="22">
        <v>853</v>
      </c>
      <c r="H348" s="39" t="s">
        <v>300</v>
      </c>
    </row>
    <row r="349" spans="4:8">
      <c r="D349" s="19" t="str">
        <f>CONCATENATE(учреждения!$A$12)</f>
        <v>культура</v>
      </c>
      <c r="E349" s="65" t="s">
        <v>559</v>
      </c>
      <c r="F349" s="20">
        <v>510</v>
      </c>
      <c r="G349" s="22">
        <v>510</v>
      </c>
      <c r="H349" s="39" t="s">
        <v>300</v>
      </c>
    </row>
    <row r="350" spans="4:8">
      <c r="D350" s="19" t="str">
        <f>CONCATENATE(учреждения!$A$12)</f>
        <v>культура</v>
      </c>
      <c r="E350" s="65" t="s">
        <v>560</v>
      </c>
      <c r="F350" s="20">
        <v>610</v>
      </c>
      <c r="G350" s="20">
        <v>610</v>
      </c>
      <c r="H350" s="39" t="s">
        <v>300</v>
      </c>
    </row>
    <row r="351" spans="4:8">
      <c r="D351" s="19" t="str">
        <f>CONCATENATE(учреждения!$A$12)</f>
        <v>культура</v>
      </c>
      <c r="E351" s="65" t="s">
        <v>561</v>
      </c>
      <c r="F351" s="20">
        <v>510</v>
      </c>
      <c r="G351" s="22">
        <v>510</v>
      </c>
      <c r="H351" s="39" t="s">
        <v>300</v>
      </c>
    </row>
    <row r="352" spans="4:8">
      <c r="D352" s="19" t="str">
        <f>CONCATENATE(учреждения!$A$12)</f>
        <v>культура</v>
      </c>
      <c r="E352" s="65" t="s">
        <v>562</v>
      </c>
      <c r="F352" s="20">
        <v>155</v>
      </c>
      <c r="G352" s="20">
        <v>150</v>
      </c>
      <c r="H352" s="39" t="s">
        <v>300</v>
      </c>
    </row>
    <row r="353" spans="2:8">
      <c r="D353" s="19" t="str">
        <f>CONCATENATE(учреждения!$A$12)</f>
        <v>культура</v>
      </c>
      <c r="E353" s="65" t="s">
        <v>563</v>
      </c>
      <c r="F353" s="20">
        <v>225</v>
      </c>
      <c r="G353" s="20">
        <v>244</v>
      </c>
      <c r="H353" s="39" t="s">
        <v>300</v>
      </c>
    </row>
    <row r="354" spans="2:8">
      <c r="D354" s="19" t="str">
        <f>CONCATENATE(учреждения!$A$12)</f>
        <v>культура</v>
      </c>
      <c r="E354" s="65" t="s">
        <v>563</v>
      </c>
      <c r="F354" s="20">
        <v>226</v>
      </c>
      <c r="G354" s="20">
        <v>244</v>
      </c>
      <c r="H354" s="39" t="s">
        <v>300</v>
      </c>
    </row>
    <row r="355" spans="2:8">
      <c r="D355" s="19" t="str">
        <f>CONCATENATE(учреждения!$A$12)</f>
        <v>культура</v>
      </c>
      <c r="E355" s="65" t="s">
        <v>563</v>
      </c>
      <c r="F355" s="20">
        <v>296</v>
      </c>
      <c r="G355" s="20">
        <v>244</v>
      </c>
      <c r="H355" s="39" t="s">
        <v>300</v>
      </c>
    </row>
    <row r="356" spans="2:8">
      <c r="D356" s="19" t="str">
        <f>CONCATENATE(учреждения!$A$12)</f>
        <v>культура</v>
      </c>
      <c r="E356" s="65" t="s">
        <v>563</v>
      </c>
      <c r="F356" s="20">
        <v>310</v>
      </c>
      <c r="G356" s="20">
        <v>244</v>
      </c>
      <c r="H356" s="39" t="s">
        <v>300</v>
      </c>
    </row>
    <row r="357" spans="2:8">
      <c r="D357" s="19" t="str">
        <f>CONCATENATE(учреждения!$A$12)</f>
        <v>культура</v>
      </c>
      <c r="E357" s="65" t="s">
        <v>563</v>
      </c>
      <c r="F357" s="20">
        <v>345</v>
      </c>
      <c r="G357" s="20">
        <v>244</v>
      </c>
      <c r="H357" s="39" t="s">
        <v>300</v>
      </c>
    </row>
    <row r="358" spans="2:8">
      <c r="D358" s="19" t="str">
        <f>CONCATENATE(учреждения!$A$12)</f>
        <v>культура</v>
      </c>
      <c r="E358" s="65" t="s">
        <v>563</v>
      </c>
      <c r="F358" s="20">
        <v>346</v>
      </c>
      <c r="G358" s="20">
        <v>244</v>
      </c>
      <c r="H358" s="39" t="s">
        <v>300</v>
      </c>
    </row>
    <row r="359" spans="2:8">
      <c r="D359" s="19" t="str">
        <f>CONCATENATE(учреждения!$A$12)</f>
        <v>культура</v>
      </c>
      <c r="E359" s="65" t="s">
        <v>563</v>
      </c>
      <c r="F359" s="20">
        <v>347</v>
      </c>
      <c r="G359" s="20">
        <v>244</v>
      </c>
      <c r="H359" s="39" t="s">
        <v>300</v>
      </c>
    </row>
    <row r="360" spans="2:8">
      <c r="D360" s="19" t="str">
        <f>CONCATENATE(учреждения!$A$12)</f>
        <v>культура</v>
      </c>
      <c r="E360" s="65" t="s">
        <v>563</v>
      </c>
      <c r="F360" s="20">
        <v>349</v>
      </c>
      <c r="G360" s="20">
        <v>244</v>
      </c>
      <c r="H360" s="39" t="s">
        <v>300</v>
      </c>
    </row>
    <row r="361" spans="2:8">
      <c r="D361" s="19" t="str">
        <f>CONCATENATE(учреждения!$A$12)</f>
        <v>культура</v>
      </c>
      <c r="E361" s="65" t="s">
        <v>564</v>
      </c>
      <c r="F361" s="20">
        <v>296</v>
      </c>
      <c r="G361" s="20">
        <v>350</v>
      </c>
      <c r="H361" s="39" t="s">
        <v>300</v>
      </c>
    </row>
    <row r="362" spans="2:8">
      <c r="D362" s="19" t="str">
        <f>CONCATENATE(учреждения!$A$12)</f>
        <v>культура</v>
      </c>
      <c r="E362" s="65" t="s">
        <v>565</v>
      </c>
      <c r="F362" s="20">
        <v>297</v>
      </c>
      <c r="G362" s="20">
        <v>853</v>
      </c>
      <c r="H362" s="39" t="s">
        <v>300</v>
      </c>
    </row>
    <row r="363" spans="2:8">
      <c r="B363" s="19" t="s">
        <v>190</v>
      </c>
      <c r="D363" s="19" t="str">
        <f>CONCATENATE(учреждения!$A$13)</f>
        <v>спорт</v>
      </c>
      <c r="E363" s="65" t="s">
        <v>566</v>
      </c>
      <c r="F363" s="20">
        <v>510</v>
      </c>
      <c r="G363" s="20">
        <v>510</v>
      </c>
      <c r="H363" s="39" t="s">
        <v>301</v>
      </c>
    </row>
    <row r="364" spans="2:8">
      <c r="D364" s="19" t="str">
        <f>CONCATENATE(учреждения!$A$13)</f>
        <v>спорт</v>
      </c>
      <c r="E364" s="65" t="s">
        <v>567</v>
      </c>
      <c r="F364" s="20">
        <v>121</v>
      </c>
      <c r="G364" s="20">
        <v>120</v>
      </c>
      <c r="H364" s="39" t="s">
        <v>301</v>
      </c>
    </row>
    <row r="365" spans="2:8">
      <c r="D365" s="19" t="str">
        <f>CONCATENATE(учреждения!$A$13)</f>
        <v>спорт</v>
      </c>
      <c r="E365" s="65" t="s">
        <v>569</v>
      </c>
      <c r="F365" s="22">
        <v>2231</v>
      </c>
      <c r="G365" s="22">
        <v>244</v>
      </c>
      <c r="H365" s="39" t="s">
        <v>301</v>
      </c>
    </row>
    <row r="366" spans="2:8">
      <c r="D366" s="19" t="str">
        <f>CONCATENATE(учреждения!$A$13)</f>
        <v>спорт</v>
      </c>
      <c r="E366" s="65" t="s">
        <v>568</v>
      </c>
      <c r="F366" s="22">
        <v>2232</v>
      </c>
      <c r="G366" s="22">
        <v>244</v>
      </c>
      <c r="H366" s="39" t="s">
        <v>301</v>
      </c>
    </row>
    <row r="367" spans="2:8">
      <c r="D367" s="19" t="str">
        <f>CONCATENATE(учреждения!$A$13)</f>
        <v>спорт</v>
      </c>
      <c r="E367" s="65" t="s">
        <v>570</v>
      </c>
      <c r="F367" s="22">
        <v>225</v>
      </c>
      <c r="G367" s="22">
        <v>244</v>
      </c>
      <c r="H367" s="39" t="s">
        <v>301</v>
      </c>
    </row>
    <row r="368" spans="2:8">
      <c r="D368" s="19" t="str">
        <f>CONCATENATE(учреждения!$A$13)</f>
        <v>спорт</v>
      </c>
      <c r="E368" s="65" t="s">
        <v>570</v>
      </c>
      <c r="F368" s="22">
        <v>226</v>
      </c>
      <c r="G368" s="22">
        <v>244</v>
      </c>
      <c r="H368" s="39" t="s">
        <v>301</v>
      </c>
    </row>
    <row r="369" spans="4:8">
      <c r="D369" s="19" t="str">
        <f>CONCATENATE(учреждения!$A$13)</f>
        <v>спорт</v>
      </c>
      <c r="E369" s="65" t="s">
        <v>570</v>
      </c>
      <c r="F369" s="22">
        <v>310</v>
      </c>
      <c r="G369" s="22">
        <v>244</v>
      </c>
      <c r="H369" s="39" t="s">
        <v>301</v>
      </c>
    </row>
    <row r="370" spans="4:8">
      <c r="D370" s="19" t="str">
        <f>CONCATENATE(учреждения!$A$13)</f>
        <v>спорт</v>
      </c>
      <c r="E370" s="65" t="s">
        <v>570</v>
      </c>
      <c r="F370" s="22">
        <v>346</v>
      </c>
      <c r="G370" s="22">
        <v>244</v>
      </c>
      <c r="H370" s="39" t="s">
        <v>301</v>
      </c>
    </row>
    <row r="371" spans="4:8">
      <c r="D371" s="19" t="str">
        <f>CONCATENATE(учреждения!$A$13)</f>
        <v>спорт</v>
      </c>
      <c r="E371" s="65" t="s">
        <v>542</v>
      </c>
      <c r="F371" s="22">
        <v>510</v>
      </c>
      <c r="G371" s="22">
        <v>510</v>
      </c>
      <c r="H371" s="39" t="s">
        <v>301</v>
      </c>
    </row>
    <row r="372" spans="4:8">
      <c r="D372" s="19" t="str">
        <f>CONCATENATE(учреждения!$A$13)</f>
        <v>спорт</v>
      </c>
      <c r="E372" s="65" t="s">
        <v>544</v>
      </c>
      <c r="F372" s="22">
        <v>131</v>
      </c>
      <c r="G372" s="22">
        <v>130</v>
      </c>
      <c r="H372" s="39" t="s">
        <v>301</v>
      </c>
    </row>
    <row r="373" spans="4:8">
      <c r="D373" s="19" t="str">
        <f>CONCATENATE(учреждения!$A$13)</f>
        <v>спорт</v>
      </c>
      <c r="E373" s="65" t="s">
        <v>545</v>
      </c>
      <c r="F373" s="22">
        <v>211</v>
      </c>
      <c r="G373" s="22">
        <v>111</v>
      </c>
      <c r="H373" s="39" t="s">
        <v>301</v>
      </c>
    </row>
    <row r="374" spans="4:8">
      <c r="D374" s="19" t="str">
        <f>CONCATENATE(учреждения!$A$13)</f>
        <v>спорт</v>
      </c>
      <c r="E374" s="65" t="s">
        <v>545</v>
      </c>
      <c r="F374" s="22">
        <v>266</v>
      </c>
      <c r="G374" s="22">
        <v>111</v>
      </c>
      <c r="H374" s="39" t="s">
        <v>301</v>
      </c>
    </row>
    <row r="375" spans="4:8">
      <c r="D375" s="19" t="str">
        <f>CONCATENATE(учреждения!$A$13)</f>
        <v>спорт</v>
      </c>
      <c r="E375" s="65" t="s">
        <v>546</v>
      </c>
      <c r="F375" s="22">
        <v>212</v>
      </c>
      <c r="G375" s="22">
        <v>112</v>
      </c>
      <c r="H375" s="39" t="s">
        <v>301</v>
      </c>
    </row>
    <row r="376" spans="4:8">
      <c r="D376" s="19" t="str">
        <f>CONCATENATE(учреждения!$A$13)</f>
        <v>спорт</v>
      </c>
      <c r="E376" s="65" t="s">
        <v>546</v>
      </c>
      <c r="F376" s="22">
        <v>266</v>
      </c>
      <c r="G376" s="22">
        <v>112</v>
      </c>
      <c r="H376" s="39" t="s">
        <v>301</v>
      </c>
    </row>
    <row r="377" spans="4:8">
      <c r="D377" s="19" t="str">
        <f>CONCATENATE(учреждения!$A$13)</f>
        <v>спорт</v>
      </c>
      <c r="E377" s="65" t="s">
        <v>547</v>
      </c>
      <c r="F377" s="22">
        <v>213</v>
      </c>
      <c r="G377" s="22">
        <v>119</v>
      </c>
      <c r="H377" s="39" t="s">
        <v>301</v>
      </c>
    </row>
    <row r="378" spans="4:8">
      <c r="D378" s="19" t="str">
        <f>CONCATENATE(учреждения!$A$13)</f>
        <v>спорт</v>
      </c>
      <c r="E378" s="65" t="s">
        <v>547</v>
      </c>
      <c r="F378" s="22">
        <v>267</v>
      </c>
      <c r="G378" s="22">
        <v>119</v>
      </c>
      <c r="H378" s="39" t="s">
        <v>301</v>
      </c>
    </row>
    <row r="379" spans="4:8">
      <c r="D379" s="19" t="str">
        <f>CONCATENATE(учреждения!$A$13)</f>
        <v>спорт</v>
      </c>
      <c r="E379" s="65" t="s">
        <v>548</v>
      </c>
      <c r="F379" s="22">
        <v>221</v>
      </c>
      <c r="G379" s="22">
        <v>244</v>
      </c>
      <c r="H379" s="39" t="s">
        <v>301</v>
      </c>
    </row>
    <row r="380" spans="4:8">
      <c r="D380" s="19" t="str">
        <f>CONCATENATE(учреждения!$A$13)</f>
        <v>спорт</v>
      </c>
      <c r="E380" s="65" t="s">
        <v>548</v>
      </c>
      <c r="F380" s="22">
        <v>222</v>
      </c>
      <c r="G380" s="22">
        <v>244</v>
      </c>
      <c r="H380" s="39" t="s">
        <v>301</v>
      </c>
    </row>
    <row r="381" spans="4:8">
      <c r="D381" s="19" t="str">
        <f>CONCATENATE(учреждения!$A$13)</f>
        <v>спорт</v>
      </c>
      <c r="E381" s="65" t="s">
        <v>551</v>
      </c>
      <c r="F381" s="22">
        <v>2231</v>
      </c>
      <c r="G381" s="22">
        <v>244</v>
      </c>
      <c r="H381" s="39" t="s">
        <v>301</v>
      </c>
    </row>
    <row r="382" spans="4:8">
      <c r="D382" s="19" t="str">
        <f>CONCATENATE(учреждения!$A$13)</f>
        <v>спорт</v>
      </c>
      <c r="E382" s="65" t="s">
        <v>550</v>
      </c>
      <c r="F382" s="22">
        <v>2232</v>
      </c>
      <c r="G382" s="22">
        <v>244</v>
      </c>
      <c r="H382" s="39" t="s">
        <v>301</v>
      </c>
    </row>
    <row r="383" spans="4:8">
      <c r="D383" s="19" t="str">
        <f>CONCATENATE(учреждения!$A$13)</f>
        <v>спорт</v>
      </c>
      <c r="E383" s="65" t="s">
        <v>549</v>
      </c>
      <c r="F383" s="22">
        <v>2233</v>
      </c>
      <c r="G383" s="22">
        <v>244</v>
      </c>
      <c r="H383" s="39" t="s">
        <v>301</v>
      </c>
    </row>
    <row r="384" spans="4:8">
      <c r="D384" s="19" t="str">
        <f>CONCATENATE(учреждения!$A$13)</f>
        <v>спорт</v>
      </c>
      <c r="E384" s="65" t="s">
        <v>548</v>
      </c>
      <c r="F384" s="22">
        <v>224</v>
      </c>
      <c r="G384" s="22">
        <v>244</v>
      </c>
      <c r="H384" s="39" t="s">
        <v>301</v>
      </c>
    </row>
    <row r="385" spans="4:8">
      <c r="D385" s="19" t="str">
        <f>CONCATENATE(учреждения!$A$13)</f>
        <v>спорт</v>
      </c>
      <c r="E385" s="65" t="s">
        <v>548</v>
      </c>
      <c r="F385" s="22">
        <v>225</v>
      </c>
      <c r="G385" s="22">
        <v>244</v>
      </c>
      <c r="H385" s="39" t="s">
        <v>301</v>
      </c>
    </row>
    <row r="386" spans="4:8">
      <c r="D386" s="19" t="str">
        <f>CONCATENATE(учреждения!$A$13)</f>
        <v>спорт</v>
      </c>
      <c r="E386" s="65" t="s">
        <v>548</v>
      </c>
      <c r="F386" s="22">
        <v>226</v>
      </c>
      <c r="G386" s="22">
        <v>244</v>
      </c>
      <c r="H386" s="39" t="s">
        <v>301</v>
      </c>
    </row>
    <row r="387" spans="4:8">
      <c r="D387" s="19" t="str">
        <f>CONCATENATE(учреждения!$A$13)</f>
        <v>спорт</v>
      </c>
      <c r="E387" s="65" t="s">
        <v>548</v>
      </c>
      <c r="F387" s="22">
        <v>228</v>
      </c>
      <c r="G387" s="22">
        <v>244</v>
      </c>
      <c r="H387" s="39" t="s">
        <v>301</v>
      </c>
    </row>
    <row r="388" spans="4:8">
      <c r="D388" s="19" t="str">
        <f>CONCATENATE(учреждения!$A$13)</f>
        <v>спорт</v>
      </c>
      <c r="E388" s="65" t="s">
        <v>548</v>
      </c>
      <c r="F388" s="22">
        <v>310</v>
      </c>
      <c r="G388" s="22">
        <v>244</v>
      </c>
      <c r="H388" s="39" t="s">
        <v>301</v>
      </c>
    </row>
    <row r="389" spans="4:8">
      <c r="D389" s="19" t="str">
        <f>CONCATENATE(учреждения!$A$13)</f>
        <v>спорт</v>
      </c>
      <c r="E389" s="65" t="s">
        <v>548</v>
      </c>
      <c r="F389" s="22">
        <v>342</v>
      </c>
      <c r="G389" s="22">
        <v>244</v>
      </c>
      <c r="H389" s="39" t="s">
        <v>301</v>
      </c>
    </row>
    <row r="390" spans="4:8">
      <c r="D390" s="19" t="str">
        <f>CONCATENATE(учреждения!$A$13)</f>
        <v>спорт</v>
      </c>
      <c r="E390" s="65" t="s">
        <v>548</v>
      </c>
      <c r="F390" s="22">
        <v>343</v>
      </c>
      <c r="G390" s="22">
        <v>244</v>
      </c>
      <c r="H390" s="39" t="s">
        <v>301</v>
      </c>
    </row>
    <row r="391" spans="4:8">
      <c r="D391" s="19" t="str">
        <f>CONCATENATE(учреждения!$A$13)</f>
        <v>спорт</v>
      </c>
      <c r="E391" s="65" t="s">
        <v>548</v>
      </c>
      <c r="F391" s="22">
        <v>344</v>
      </c>
      <c r="G391" s="22">
        <v>244</v>
      </c>
      <c r="H391" s="39" t="s">
        <v>301</v>
      </c>
    </row>
    <row r="392" spans="4:8">
      <c r="D392" s="19" t="str">
        <f>CONCATENATE(учреждения!$A$13)</f>
        <v>спорт</v>
      </c>
      <c r="E392" s="65" t="s">
        <v>548</v>
      </c>
      <c r="F392" s="22">
        <v>345</v>
      </c>
      <c r="G392" s="22">
        <v>244</v>
      </c>
      <c r="H392" s="39" t="s">
        <v>301</v>
      </c>
    </row>
    <row r="393" spans="4:8">
      <c r="D393" s="19" t="str">
        <f>CONCATENATE(учреждения!$A$13)</f>
        <v>спорт</v>
      </c>
      <c r="E393" s="65" t="s">
        <v>548</v>
      </c>
      <c r="F393" s="22">
        <v>346</v>
      </c>
      <c r="G393" s="22">
        <v>244</v>
      </c>
      <c r="H393" s="39" t="s">
        <v>301</v>
      </c>
    </row>
    <row r="394" spans="4:8">
      <c r="D394" s="19" t="str">
        <f>CONCATENATE(учреждения!$A$13)</f>
        <v>спорт</v>
      </c>
      <c r="E394" s="65" t="s">
        <v>548</v>
      </c>
      <c r="F394" s="22">
        <v>349</v>
      </c>
      <c r="G394" s="22">
        <v>244</v>
      </c>
      <c r="H394" s="39" t="s">
        <v>301</v>
      </c>
    </row>
    <row r="395" spans="4:8">
      <c r="D395" s="19" t="str">
        <f>CONCATENATE(учреждения!$A$13)</f>
        <v>спорт</v>
      </c>
      <c r="E395" s="65" t="s">
        <v>552</v>
      </c>
      <c r="F395" s="22">
        <v>262</v>
      </c>
      <c r="G395" s="22">
        <v>360</v>
      </c>
      <c r="H395" s="39" t="s">
        <v>301</v>
      </c>
    </row>
    <row r="396" spans="4:8">
      <c r="D396" s="19" t="str">
        <f>CONCATENATE(учреждения!$A$13)</f>
        <v>спорт</v>
      </c>
      <c r="E396" s="65" t="s">
        <v>554</v>
      </c>
      <c r="F396" s="22">
        <v>291</v>
      </c>
      <c r="G396" s="22">
        <v>852</v>
      </c>
      <c r="H396" s="39" t="s">
        <v>301</v>
      </c>
    </row>
    <row r="397" spans="4:8">
      <c r="D397" s="19" t="str">
        <f>CONCATENATE(учреждения!$A$13)</f>
        <v>спорт</v>
      </c>
      <c r="E397" s="65" t="s">
        <v>555</v>
      </c>
      <c r="F397" s="22">
        <v>292</v>
      </c>
      <c r="G397" s="22">
        <v>853</v>
      </c>
      <c r="H397" s="39" t="s">
        <v>301</v>
      </c>
    </row>
    <row r="398" spans="4:8">
      <c r="D398" s="19" t="str">
        <f>CONCATENATE(учреждения!$A$13)</f>
        <v>спорт</v>
      </c>
      <c r="E398" s="65" t="s">
        <v>517</v>
      </c>
      <c r="F398" s="22">
        <v>135</v>
      </c>
      <c r="G398" s="22">
        <v>130</v>
      </c>
      <c r="H398" s="39" t="s">
        <v>301</v>
      </c>
    </row>
    <row r="399" spans="4:8">
      <c r="D399" s="19" t="str">
        <f>CONCATENATE(учреждения!$A$13)</f>
        <v>спорт</v>
      </c>
      <c r="E399" s="65" t="s">
        <v>518</v>
      </c>
      <c r="F399" s="22">
        <v>2231</v>
      </c>
      <c r="G399" s="22">
        <v>244</v>
      </c>
      <c r="H399" s="39" t="s">
        <v>301</v>
      </c>
    </row>
    <row r="400" spans="4:8">
      <c r="D400" s="19" t="str">
        <f>CONCATENATE(учреждения!$A$13)</f>
        <v>спорт</v>
      </c>
      <c r="E400" s="65" t="s">
        <v>559</v>
      </c>
      <c r="F400" s="22">
        <v>510</v>
      </c>
      <c r="G400" s="22">
        <v>510</v>
      </c>
      <c r="H400" s="39" t="s">
        <v>301</v>
      </c>
    </row>
    <row r="401" spans="2:8">
      <c r="D401" s="19" t="str">
        <f>CONCATENATE(учреждения!$A$13)</f>
        <v>спорт</v>
      </c>
      <c r="E401" s="65" t="s">
        <v>560</v>
      </c>
      <c r="F401" s="22">
        <v>610</v>
      </c>
      <c r="G401" s="22">
        <v>610</v>
      </c>
      <c r="H401" s="39" t="s">
        <v>301</v>
      </c>
    </row>
    <row r="402" spans="2:8">
      <c r="D402" s="19" t="str">
        <f>CONCATENATE(учреждения!$A$13)</f>
        <v>спорт</v>
      </c>
      <c r="E402" s="65" t="s">
        <v>519</v>
      </c>
      <c r="F402" s="22">
        <v>144</v>
      </c>
      <c r="G402" s="22">
        <v>140</v>
      </c>
      <c r="H402" s="39" t="s">
        <v>301</v>
      </c>
    </row>
    <row r="403" spans="2:8">
      <c r="D403" s="19" t="str">
        <f>CONCATENATE(учреждения!$A$13)</f>
        <v>спорт</v>
      </c>
      <c r="E403" s="65" t="s">
        <v>520</v>
      </c>
      <c r="F403" s="22">
        <v>226</v>
      </c>
      <c r="G403" s="22">
        <v>244</v>
      </c>
      <c r="H403" s="39" t="s">
        <v>301</v>
      </c>
    </row>
    <row r="404" spans="2:8">
      <c r="D404" s="19" t="str">
        <f>CONCATENATE(учреждения!$A$13)</f>
        <v>спорт</v>
      </c>
      <c r="E404" s="65" t="s">
        <v>520</v>
      </c>
      <c r="F404" s="22">
        <v>310</v>
      </c>
      <c r="G404" s="22">
        <v>244</v>
      </c>
      <c r="H404" s="39" t="s">
        <v>301</v>
      </c>
    </row>
    <row r="405" spans="2:8">
      <c r="D405" s="19" t="str">
        <f>CONCATENATE(учреждения!$A$13)</f>
        <v>спорт</v>
      </c>
      <c r="E405" s="65" t="s">
        <v>561</v>
      </c>
      <c r="F405" s="22">
        <v>510</v>
      </c>
      <c r="G405" s="22">
        <v>510</v>
      </c>
      <c r="H405" s="39" t="s">
        <v>301</v>
      </c>
    </row>
    <row r="406" spans="2:8">
      <c r="D406" s="19" t="str">
        <f>CONCATENATE(учреждения!$A$13)</f>
        <v>спорт</v>
      </c>
      <c r="E406" s="65" t="s">
        <v>562</v>
      </c>
      <c r="F406" s="22">
        <v>155</v>
      </c>
      <c r="G406" s="22">
        <v>150</v>
      </c>
      <c r="H406" s="39" t="s">
        <v>301</v>
      </c>
    </row>
    <row r="407" spans="2:8">
      <c r="D407" s="19" t="str">
        <f>CONCATENATE(учреждения!$A$13)</f>
        <v>спорт</v>
      </c>
      <c r="E407" s="65" t="s">
        <v>563</v>
      </c>
      <c r="F407" s="20">
        <v>225</v>
      </c>
      <c r="G407" s="20">
        <v>244</v>
      </c>
      <c r="H407" s="39" t="s">
        <v>301</v>
      </c>
    </row>
    <row r="408" spans="2:8">
      <c r="D408" s="19" t="str">
        <f>CONCATENATE(учреждения!$A$13)</f>
        <v>спорт</v>
      </c>
      <c r="E408" s="65" t="s">
        <v>563</v>
      </c>
      <c r="F408" s="20">
        <v>226</v>
      </c>
      <c r="G408" s="20">
        <v>244</v>
      </c>
      <c r="H408" s="39" t="s">
        <v>301</v>
      </c>
    </row>
    <row r="409" spans="2:8">
      <c r="D409" s="19" t="str">
        <f>CONCATENATE(учреждения!$A$13)</f>
        <v>спорт</v>
      </c>
      <c r="E409" s="65" t="s">
        <v>563</v>
      </c>
      <c r="F409" s="20">
        <v>310</v>
      </c>
      <c r="G409" s="20">
        <v>244</v>
      </c>
      <c r="H409" s="39" t="s">
        <v>301</v>
      </c>
    </row>
    <row r="410" spans="2:8">
      <c r="B410" s="19" t="s">
        <v>191</v>
      </c>
      <c r="D410" s="19" t="str">
        <f>CONCATENATE(учреждения!$A$4)</f>
        <v>Детсад</v>
      </c>
      <c r="E410" s="65" t="s">
        <v>571</v>
      </c>
      <c r="F410" s="20">
        <v>510</v>
      </c>
      <c r="G410" s="20">
        <v>510</v>
      </c>
      <c r="H410" s="39" t="s">
        <v>294</v>
      </c>
    </row>
    <row r="411" spans="2:8">
      <c r="D411" s="19" t="str">
        <f>CONCATENATE(учреждения!$A$4)</f>
        <v>Детсад</v>
      </c>
      <c r="E411" s="65" t="s">
        <v>572</v>
      </c>
      <c r="F411" s="20">
        <v>131</v>
      </c>
      <c r="G411" s="20">
        <v>130</v>
      </c>
      <c r="H411" s="39" t="s">
        <v>294</v>
      </c>
    </row>
    <row r="412" spans="2:8">
      <c r="D412" s="19" t="str">
        <f>CONCATENATE(учреждения!$A$4)</f>
        <v>Детсад</v>
      </c>
      <c r="E412" s="65" t="s">
        <v>573</v>
      </c>
      <c r="F412" s="20">
        <v>211</v>
      </c>
      <c r="G412" s="20">
        <v>111</v>
      </c>
      <c r="H412" s="39" t="s">
        <v>294</v>
      </c>
    </row>
    <row r="413" spans="2:8">
      <c r="D413" s="19" t="str">
        <f>CONCATENATE(учреждения!$A$4)</f>
        <v>Детсад</v>
      </c>
      <c r="E413" s="65" t="s">
        <v>573</v>
      </c>
      <c r="F413" s="20">
        <v>266</v>
      </c>
      <c r="G413" s="20">
        <v>111</v>
      </c>
      <c r="H413" s="39" t="s">
        <v>294</v>
      </c>
    </row>
    <row r="414" spans="2:8">
      <c r="D414" s="19" t="str">
        <f>CONCATENATE(учреждения!$A$4)</f>
        <v>Детсад</v>
      </c>
      <c r="E414" s="65" t="s">
        <v>574</v>
      </c>
      <c r="F414" s="20">
        <v>212</v>
      </c>
      <c r="G414" s="20">
        <v>112</v>
      </c>
      <c r="H414" s="39" t="s">
        <v>294</v>
      </c>
    </row>
    <row r="415" spans="2:8">
      <c r="D415" s="19" t="str">
        <f>CONCATENATE(учреждения!$A$4)</f>
        <v>Детсад</v>
      </c>
      <c r="E415" s="65" t="s">
        <v>574</v>
      </c>
      <c r="F415" s="20">
        <v>226</v>
      </c>
      <c r="G415" s="20">
        <v>112</v>
      </c>
      <c r="H415" s="39" t="s">
        <v>294</v>
      </c>
    </row>
    <row r="416" spans="2:8">
      <c r="D416" s="19" t="str">
        <f>CONCATENATE(учреждения!$A$4)</f>
        <v>Детсад</v>
      </c>
      <c r="E416" s="65" t="s">
        <v>574</v>
      </c>
      <c r="F416" s="20">
        <v>262</v>
      </c>
      <c r="G416" s="20">
        <v>112</v>
      </c>
      <c r="H416" s="39" t="s">
        <v>294</v>
      </c>
    </row>
    <row r="417" spans="4:8">
      <c r="D417" s="19" t="str">
        <f>CONCATENATE(учреждения!$A$4)</f>
        <v>Детсад</v>
      </c>
      <c r="E417" s="65" t="s">
        <v>574</v>
      </c>
      <c r="F417" s="20">
        <v>266</v>
      </c>
      <c r="G417" s="20">
        <v>112</v>
      </c>
      <c r="H417" s="39" t="s">
        <v>294</v>
      </c>
    </row>
    <row r="418" spans="4:8">
      <c r="D418" s="19" t="str">
        <f>CONCATENATE(учреждения!$A$4)</f>
        <v>Детсад</v>
      </c>
      <c r="E418" s="65" t="s">
        <v>575</v>
      </c>
      <c r="F418" s="20">
        <v>296</v>
      </c>
      <c r="G418" s="20">
        <v>113</v>
      </c>
      <c r="H418" s="39" t="s">
        <v>294</v>
      </c>
    </row>
    <row r="419" spans="4:8">
      <c r="D419" s="19" t="str">
        <f>CONCATENATE(учреждения!$A$4)</f>
        <v>Детсад</v>
      </c>
      <c r="E419" s="65" t="s">
        <v>576</v>
      </c>
      <c r="F419" s="20">
        <v>213</v>
      </c>
      <c r="G419" s="20">
        <v>119</v>
      </c>
      <c r="H419" s="39" t="s">
        <v>294</v>
      </c>
    </row>
    <row r="420" spans="4:8">
      <c r="D420" s="19" t="str">
        <f>CONCATENATE(учреждения!$A$4)</f>
        <v>Детсад</v>
      </c>
      <c r="E420" s="65" t="s">
        <v>577</v>
      </c>
      <c r="F420" s="20">
        <v>221</v>
      </c>
      <c r="G420" s="20">
        <v>244</v>
      </c>
      <c r="H420" s="39" t="s">
        <v>294</v>
      </c>
    </row>
    <row r="421" spans="4:8">
      <c r="D421" s="19" t="str">
        <f>CONCATENATE(учреждения!$A$4)</f>
        <v>Детсад</v>
      </c>
      <c r="E421" s="65" t="s">
        <v>577</v>
      </c>
      <c r="F421" s="20">
        <v>222</v>
      </c>
      <c r="G421" s="20">
        <v>244</v>
      </c>
      <c r="H421" s="39" t="s">
        <v>294</v>
      </c>
    </row>
    <row r="422" spans="4:8">
      <c r="D422" s="19" t="str">
        <f>CONCATENATE(учреждения!$A$4)</f>
        <v>Детсад</v>
      </c>
      <c r="E422" s="65" t="s">
        <v>578</v>
      </c>
      <c r="F422" s="20">
        <v>2231</v>
      </c>
      <c r="G422" s="20">
        <v>244</v>
      </c>
      <c r="H422" s="39" t="s">
        <v>294</v>
      </c>
    </row>
    <row r="423" spans="4:8">
      <c r="D423" s="19" t="str">
        <f>CONCATENATE(учреждения!$A$4)</f>
        <v>Детсад</v>
      </c>
      <c r="E423" s="65" t="s">
        <v>579</v>
      </c>
      <c r="F423" s="20">
        <v>2232</v>
      </c>
      <c r="G423" s="20">
        <v>244</v>
      </c>
      <c r="H423" s="39" t="s">
        <v>294</v>
      </c>
    </row>
    <row r="424" spans="4:8">
      <c r="D424" s="19" t="str">
        <f>CONCATENATE(учреждения!$A$4)</f>
        <v>Детсад</v>
      </c>
      <c r="E424" s="65" t="s">
        <v>580</v>
      </c>
      <c r="F424" s="20">
        <v>2233</v>
      </c>
      <c r="G424" s="20">
        <v>244</v>
      </c>
      <c r="H424" s="39" t="s">
        <v>294</v>
      </c>
    </row>
    <row r="425" spans="4:8">
      <c r="D425" s="19" t="str">
        <f>CONCATENATE(учреждения!$A$4)</f>
        <v>Детсад</v>
      </c>
      <c r="E425" s="65" t="s">
        <v>581</v>
      </c>
      <c r="F425" s="20">
        <v>2234</v>
      </c>
      <c r="G425" s="20">
        <v>244</v>
      </c>
      <c r="H425" s="39" t="s">
        <v>294</v>
      </c>
    </row>
    <row r="426" spans="4:8">
      <c r="D426" s="19" t="str">
        <f>CONCATENATE(учреждения!$A$4)</f>
        <v>Детсад</v>
      </c>
      <c r="E426" s="65" t="s">
        <v>577</v>
      </c>
      <c r="F426" s="20">
        <v>225</v>
      </c>
      <c r="G426" s="20">
        <v>244</v>
      </c>
      <c r="H426" s="39" t="s">
        <v>294</v>
      </c>
    </row>
    <row r="427" spans="4:8">
      <c r="D427" s="19" t="str">
        <f>CONCATENATE(учреждения!$A$4)</f>
        <v>Детсад</v>
      </c>
      <c r="E427" s="65" t="s">
        <v>577</v>
      </c>
      <c r="F427" s="20">
        <v>226</v>
      </c>
      <c r="G427" s="20">
        <v>244</v>
      </c>
      <c r="H427" s="39" t="s">
        <v>294</v>
      </c>
    </row>
    <row r="428" spans="4:8">
      <c r="D428" s="19" t="str">
        <f>CONCATENATE(учреждения!$A$4)</f>
        <v>Детсад</v>
      </c>
      <c r="E428" s="65" t="s">
        <v>577</v>
      </c>
      <c r="F428" s="20">
        <v>228</v>
      </c>
      <c r="G428" s="20">
        <v>244</v>
      </c>
      <c r="H428" s="39" t="s">
        <v>294</v>
      </c>
    </row>
    <row r="429" spans="4:8">
      <c r="D429" s="19" t="str">
        <f>CONCATENATE(учреждения!$A$4)</f>
        <v>Детсад</v>
      </c>
      <c r="E429" s="65" t="s">
        <v>577</v>
      </c>
      <c r="F429" s="20">
        <v>296</v>
      </c>
      <c r="G429" s="20">
        <v>244</v>
      </c>
      <c r="H429" s="39" t="s">
        <v>294</v>
      </c>
    </row>
    <row r="430" spans="4:8">
      <c r="D430" s="19" t="str">
        <f>CONCATENATE(учреждения!$A$4)</f>
        <v>Детсад</v>
      </c>
      <c r="E430" s="65" t="s">
        <v>577</v>
      </c>
      <c r="F430" s="20">
        <v>310</v>
      </c>
      <c r="G430" s="20">
        <v>244</v>
      </c>
      <c r="H430" s="39" t="s">
        <v>294</v>
      </c>
    </row>
    <row r="431" spans="4:8">
      <c r="D431" s="19" t="str">
        <f>CONCATENATE(учреждения!$A$4)</f>
        <v>Детсад</v>
      </c>
      <c r="E431" s="65" t="s">
        <v>577</v>
      </c>
      <c r="F431" s="20">
        <v>341</v>
      </c>
      <c r="G431" s="20">
        <v>244</v>
      </c>
      <c r="H431" s="39" t="s">
        <v>294</v>
      </c>
    </row>
    <row r="432" spans="4:8">
      <c r="D432" s="19" t="str">
        <f>CONCATENATE(учреждения!$A$4)</f>
        <v>Детсад</v>
      </c>
      <c r="E432" s="65" t="s">
        <v>577</v>
      </c>
      <c r="F432" s="20">
        <v>342</v>
      </c>
      <c r="G432" s="20">
        <v>244</v>
      </c>
      <c r="H432" s="39" t="s">
        <v>294</v>
      </c>
    </row>
    <row r="433" spans="4:8">
      <c r="D433" s="19" t="str">
        <f>CONCATENATE(учреждения!$A$4)</f>
        <v>Детсад</v>
      </c>
      <c r="E433" s="65" t="s">
        <v>577</v>
      </c>
      <c r="F433" s="20">
        <v>343</v>
      </c>
      <c r="G433" s="20">
        <v>244</v>
      </c>
      <c r="H433" s="39" t="s">
        <v>294</v>
      </c>
    </row>
    <row r="434" spans="4:8">
      <c r="D434" s="19" t="str">
        <f>CONCATENATE(учреждения!$A$4)</f>
        <v>Детсад</v>
      </c>
      <c r="E434" s="65" t="s">
        <v>577</v>
      </c>
      <c r="F434" s="20">
        <v>344</v>
      </c>
      <c r="G434" s="20">
        <v>244</v>
      </c>
      <c r="H434" s="39" t="s">
        <v>294</v>
      </c>
    </row>
    <row r="435" spans="4:8">
      <c r="D435" s="19" t="str">
        <f>CONCATENATE(учреждения!$A$4)</f>
        <v>Детсад</v>
      </c>
      <c r="E435" s="65" t="s">
        <v>577</v>
      </c>
      <c r="F435" s="20">
        <v>345</v>
      </c>
      <c r="G435" s="20">
        <v>244</v>
      </c>
      <c r="H435" s="39" t="s">
        <v>294</v>
      </c>
    </row>
    <row r="436" spans="4:8">
      <c r="D436" s="19" t="str">
        <f>CONCATENATE(учреждения!$A$4)</f>
        <v>Детсад</v>
      </c>
      <c r="E436" s="65" t="s">
        <v>577</v>
      </c>
      <c r="F436" s="20">
        <v>346</v>
      </c>
      <c r="G436" s="20">
        <v>244</v>
      </c>
      <c r="H436" s="39" t="s">
        <v>294</v>
      </c>
    </row>
    <row r="437" spans="4:8">
      <c r="D437" s="19" t="str">
        <f>CONCATENATE(учреждения!$A$4)</f>
        <v>Детсад</v>
      </c>
      <c r="E437" s="65" t="s">
        <v>577</v>
      </c>
      <c r="F437" s="20">
        <v>349</v>
      </c>
      <c r="G437" s="20">
        <v>244</v>
      </c>
      <c r="H437" s="39" t="s">
        <v>294</v>
      </c>
    </row>
    <row r="438" spans="4:8">
      <c r="D438" s="19" t="str">
        <f>CONCATENATE(учреждения!$A$4)</f>
        <v>Детсад</v>
      </c>
      <c r="E438" s="65" t="s">
        <v>577</v>
      </c>
      <c r="F438" s="20">
        <v>353</v>
      </c>
      <c r="G438" s="20">
        <v>244</v>
      </c>
      <c r="H438" s="39" t="s">
        <v>294</v>
      </c>
    </row>
    <row r="439" spans="4:8">
      <c r="D439" s="19" t="str">
        <f>CONCATENATE(учреждения!$A$4)</f>
        <v>Детсад</v>
      </c>
      <c r="E439" s="65" t="s">
        <v>577</v>
      </c>
      <c r="F439" s="20">
        <v>263</v>
      </c>
      <c r="G439" s="20">
        <v>321</v>
      </c>
      <c r="H439" s="39" t="s">
        <v>294</v>
      </c>
    </row>
    <row r="440" spans="4:8">
      <c r="D440" s="19" t="str">
        <f>CONCATENATE(учреждения!$A$4)</f>
        <v>Детсад</v>
      </c>
      <c r="E440" s="65" t="s">
        <v>582</v>
      </c>
      <c r="F440" s="20">
        <v>293</v>
      </c>
      <c r="G440" s="20">
        <v>831</v>
      </c>
      <c r="H440" s="39" t="s">
        <v>294</v>
      </c>
    </row>
    <row r="441" spans="4:8">
      <c r="D441" s="19" t="str">
        <f>CONCATENATE(учреждения!$A$4)</f>
        <v>Детсад</v>
      </c>
      <c r="E441" s="65" t="s">
        <v>582</v>
      </c>
      <c r="F441" s="20">
        <v>296</v>
      </c>
      <c r="G441" s="20">
        <v>831</v>
      </c>
      <c r="H441" s="39" t="s">
        <v>294</v>
      </c>
    </row>
    <row r="442" spans="4:8">
      <c r="D442" s="19" t="str">
        <f>CONCATENATE(учреждения!$A$4)</f>
        <v>Детсад</v>
      </c>
      <c r="E442" s="65" t="s">
        <v>582</v>
      </c>
      <c r="F442" s="20">
        <v>297</v>
      </c>
      <c r="G442" s="20">
        <v>831</v>
      </c>
      <c r="H442" s="39" t="s">
        <v>294</v>
      </c>
    </row>
    <row r="443" spans="4:8">
      <c r="D443" s="19" t="str">
        <f>CONCATENATE(учреждения!$A$4)</f>
        <v>Детсад</v>
      </c>
      <c r="E443" s="65" t="s">
        <v>583</v>
      </c>
      <c r="F443" s="20">
        <v>291</v>
      </c>
      <c r="G443" s="20">
        <v>851</v>
      </c>
      <c r="H443" s="39" t="s">
        <v>294</v>
      </c>
    </row>
    <row r="444" spans="4:8">
      <c r="D444" s="19" t="str">
        <f>CONCATENATE(учреждения!$A$4)</f>
        <v>Детсад</v>
      </c>
      <c r="E444" s="65" t="s">
        <v>584</v>
      </c>
      <c r="F444" s="20">
        <v>291</v>
      </c>
      <c r="G444" s="20">
        <v>852</v>
      </c>
      <c r="H444" s="39" t="s">
        <v>294</v>
      </c>
    </row>
    <row r="445" spans="4:8">
      <c r="D445" s="19" t="str">
        <f>CONCATENATE(учреждения!$A$4)</f>
        <v>Детсад</v>
      </c>
      <c r="E445" s="65" t="s">
        <v>585</v>
      </c>
      <c r="F445" s="20">
        <v>291</v>
      </c>
      <c r="G445" s="20">
        <v>853</v>
      </c>
      <c r="H445" s="39" t="s">
        <v>294</v>
      </c>
    </row>
    <row r="446" spans="4:8">
      <c r="D446" s="19" t="str">
        <f>CONCATENATE(учреждения!$A$4)</f>
        <v>Детсад</v>
      </c>
      <c r="E446" s="65" t="s">
        <v>585</v>
      </c>
      <c r="F446" s="20">
        <v>292</v>
      </c>
      <c r="G446" s="20">
        <v>853</v>
      </c>
      <c r="H446" s="39" t="s">
        <v>294</v>
      </c>
    </row>
    <row r="447" spans="4:8">
      <c r="D447" s="19" t="str">
        <f>CONCATENATE(учреждения!$A$4)</f>
        <v>Детсад</v>
      </c>
      <c r="E447" s="65" t="s">
        <v>585</v>
      </c>
      <c r="F447" s="20">
        <v>293</v>
      </c>
      <c r="G447" s="20">
        <v>853</v>
      </c>
      <c r="H447" s="39" t="s">
        <v>294</v>
      </c>
    </row>
    <row r="448" spans="4:8">
      <c r="D448" s="19" t="str">
        <f>CONCATENATE(учреждения!$A$4)</f>
        <v>Детсад</v>
      </c>
      <c r="E448" s="65" t="s">
        <v>585</v>
      </c>
      <c r="F448" s="20">
        <v>295</v>
      </c>
      <c r="G448" s="20">
        <v>853</v>
      </c>
      <c r="H448" s="39" t="s">
        <v>294</v>
      </c>
    </row>
    <row r="449" spans="4:8">
      <c r="D449" s="19" t="str">
        <f>CONCATENATE(учреждения!$A$4)</f>
        <v>Детсад</v>
      </c>
      <c r="E449" s="65" t="s">
        <v>586</v>
      </c>
      <c r="F449" s="20">
        <v>510</v>
      </c>
      <c r="G449" s="20">
        <v>510</v>
      </c>
      <c r="H449" s="39" t="s">
        <v>294</v>
      </c>
    </row>
    <row r="450" spans="4:8">
      <c r="D450" s="19" t="str">
        <f>CONCATENATE(учреждения!$A$4)</f>
        <v>Детсад</v>
      </c>
      <c r="E450" s="65" t="s">
        <v>587</v>
      </c>
      <c r="F450" s="20">
        <v>131</v>
      </c>
      <c r="G450" s="20">
        <v>130</v>
      </c>
      <c r="H450" s="39" t="s">
        <v>294</v>
      </c>
    </row>
    <row r="451" spans="4:8">
      <c r="D451" s="19" t="str">
        <f>CONCATENATE(учреждения!$A$4)</f>
        <v>Детсад</v>
      </c>
      <c r="E451" s="65" t="s">
        <v>588</v>
      </c>
      <c r="F451" s="20">
        <v>211</v>
      </c>
      <c r="G451" s="20">
        <v>111</v>
      </c>
      <c r="H451" s="39" t="s">
        <v>294</v>
      </c>
    </row>
    <row r="452" spans="4:8">
      <c r="D452" s="19" t="str">
        <f>CONCATENATE(учреждения!$A$4)</f>
        <v>Детсад</v>
      </c>
      <c r="E452" s="65" t="s">
        <v>588</v>
      </c>
      <c r="F452" s="20">
        <v>266</v>
      </c>
      <c r="G452" s="20">
        <v>111</v>
      </c>
      <c r="H452" s="39" t="s">
        <v>294</v>
      </c>
    </row>
    <row r="453" spans="4:8">
      <c r="D453" s="19" t="str">
        <f>CONCATENATE(учреждения!$A$4)</f>
        <v>Детсад</v>
      </c>
      <c r="E453" s="65" t="s">
        <v>589</v>
      </c>
      <c r="F453" s="20">
        <v>212</v>
      </c>
      <c r="G453" s="20">
        <v>112</v>
      </c>
      <c r="H453" s="39" t="s">
        <v>294</v>
      </c>
    </row>
    <row r="454" spans="4:8">
      <c r="D454" s="19" t="str">
        <f>CONCATENATE(учреждения!$A$4)</f>
        <v>Детсад</v>
      </c>
      <c r="E454" s="65" t="s">
        <v>589</v>
      </c>
      <c r="F454" s="20">
        <v>226</v>
      </c>
      <c r="G454" s="20">
        <v>112</v>
      </c>
      <c r="H454" s="39" t="s">
        <v>294</v>
      </c>
    </row>
    <row r="455" spans="4:8">
      <c r="D455" s="19" t="str">
        <f>CONCATENATE(учреждения!$A$4)</f>
        <v>Детсад</v>
      </c>
      <c r="E455" s="65" t="s">
        <v>589</v>
      </c>
      <c r="F455" s="20">
        <v>266</v>
      </c>
      <c r="G455" s="20">
        <v>112</v>
      </c>
      <c r="H455" s="39" t="s">
        <v>294</v>
      </c>
    </row>
    <row r="456" spans="4:8">
      <c r="D456" s="19" t="str">
        <f>CONCATENATE(учреждения!$A$4)</f>
        <v>Детсад</v>
      </c>
      <c r="E456" s="65" t="s">
        <v>590</v>
      </c>
      <c r="F456" s="20">
        <v>213</v>
      </c>
      <c r="G456" s="20">
        <v>119</v>
      </c>
      <c r="H456" s="39" t="s">
        <v>294</v>
      </c>
    </row>
    <row r="457" spans="4:8">
      <c r="D457" s="19" t="str">
        <f>CONCATENATE(учреждения!$A$4)</f>
        <v>Детсад</v>
      </c>
      <c r="E457" s="65" t="s">
        <v>591</v>
      </c>
      <c r="F457" s="20">
        <v>221</v>
      </c>
      <c r="G457" s="20">
        <v>244</v>
      </c>
      <c r="H457" s="39" t="s">
        <v>294</v>
      </c>
    </row>
    <row r="458" spans="4:8">
      <c r="D458" s="19" t="str">
        <f>CONCATENATE(учреждения!$A$4)</f>
        <v>Детсад</v>
      </c>
      <c r="E458" s="65" t="s">
        <v>591</v>
      </c>
      <c r="F458" s="20">
        <v>222</v>
      </c>
      <c r="G458" s="20">
        <v>244</v>
      </c>
      <c r="H458" s="39" t="s">
        <v>294</v>
      </c>
    </row>
    <row r="459" spans="4:8">
      <c r="D459" s="19" t="str">
        <f>CONCATENATE(учреждения!$A$4)</f>
        <v>Детсад</v>
      </c>
      <c r="E459" s="65" t="s">
        <v>591</v>
      </c>
      <c r="F459" s="20">
        <v>226</v>
      </c>
      <c r="G459" s="20">
        <v>244</v>
      </c>
      <c r="H459" s="39" t="s">
        <v>294</v>
      </c>
    </row>
    <row r="460" spans="4:8">
      <c r="D460" s="19" t="str">
        <f>CONCATENATE(учреждения!$A$4)</f>
        <v>Детсад</v>
      </c>
      <c r="E460" s="65" t="s">
        <v>591</v>
      </c>
      <c r="F460" s="20">
        <v>310</v>
      </c>
      <c r="G460" s="20">
        <v>244</v>
      </c>
      <c r="H460" s="39" t="s">
        <v>294</v>
      </c>
    </row>
    <row r="461" spans="4:8">
      <c r="D461" s="19" t="str">
        <f>CONCATENATE(учреждения!$A$4)</f>
        <v>Детсад</v>
      </c>
      <c r="E461" s="65" t="s">
        <v>591</v>
      </c>
      <c r="F461" s="20">
        <v>346</v>
      </c>
      <c r="G461" s="20">
        <v>244</v>
      </c>
      <c r="H461" s="39" t="s">
        <v>294</v>
      </c>
    </row>
    <row r="462" spans="4:8">
      <c r="D462" s="19" t="str">
        <f>CONCATENATE(учреждения!$A$4)</f>
        <v>Детсад</v>
      </c>
      <c r="E462" s="65" t="s">
        <v>592</v>
      </c>
      <c r="F462" s="20">
        <v>510</v>
      </c>
      <c r="G462" s="20">
        <v>510</v>
      </c>
      <c r="H462" s="39" t="s">
        <v>294</v>
      </c>
    </row>
    <row r="463" spans="4:8">
      <c r="D463" s="19" t="str">
        <f>CONCATENATE(учреждения!$A$4)</f>
        <v>Детсад</v>
      </c>
      <c r="E463" s="65" t="s">
        <v>593</v>
      </c>
      <c r="F463" s="20">
        <v>131</v>
      </c>
      <c r="G463" s="20">
        <v>130</v>
      </c>
      <c r="H463" s="39" t="s">
        <v>294</v>
      </c>
    </row>
    <row r="464" spans="4:8">
      <c r="D464" s="19" t="str">
        <f>CONCATENATE(учреждения!$A$4)</f>
        <v>Детсад</v>
      </c>
      <c r="E464" s="65" t="s">
        <v>594</v>
      </c>
      <c r="F464" s="20">
        <v>211</v>
      </c>
      <c r="G464" s="20">
        <v>111</v>
      </c>
      <c r="H464" s="39" t="s">
        <v>294</v>
      </c>
    </row>
    <row r="465" spans="2:8">
      <c r="D465" s="19" t="str">
        <f>CONCATENATE(учреждения!$A$4)</f>
        <v>Детсад</v>
      </c>
      <c r="E465" s="65" t="s">
        <v>595</v>
      </c>
      <c r="F465" s="20">
        <v>213</v>
      </c>
      <c r="G465" s="20">
        <v>119</v>
      </c>
      <c r="H465" s="39" t="s">
        <v>294</v>
      </c>
    </row>
    <row r="466" spans="2:8">
      <c r="D466" s="19" t="str">
        <f>CONCATENATE(учреждения!$A$4)</f>
        <v>Детсад</v>
      </c>
      <c r="E466" s="65" t="s">
        <v>596</v>
      </c>
      <c r="F466" s="20">
        <v>131</v>
      </c>
      <c r="G466" s="20">
        <v>130</v>
      </c>
      <c r="H466" s="39" t="s">
        <v>294</v>
      </c>
    </row>
    <row r="467" spans="2:8">
      <c r="D467" s="19" t="str">
        <f>CONCATENATE(учреждения!$A$4)</f>
        <v>Детсад</v>
      </c>
      <c r="E467" s="65" t="s">
        <v>597</v>
      </c>
      <c r="F467" s="20">
        <v>211</v>
      </c>
      <c r="G467" s="20">
        <v>111</v>
      </c>
      <c r="H467" s="39" t="s">
        <v>294</v>
      </c>
    </row>
    <row r="468" spans="2:8">
      <c r="D468" s="19" t="str">
        <f>CONCATENATE(учреждения!$A$4)</f>
        <v>Детсад</v>
      </c>
      <c r="E468" s="65" t="s">
        <v>598</v>
      </c>
      <c r="F468" s="20">
        <v>213</v>
      </c>
      <c r="G468" s="20">
        <v>119</v>
      </c>
      <c r="H468" s="39" t="s">
        <v>294</v>
      </c>
    </row>
    <row r="469" spans="2:8">
      <c r="B469" s="19" t="s">
        <v>192</v>
      </c>
      <c r="D469" s="19" t="str">
        <f>CONCATENATE(учреждения!$A$5)</f>
        <v>Школа</v>
      </c>
      <c r="E469" s="65" t="s">
        <v>599</v>
      </c>
      <c r="F469" s="20">
        <v>510</v>
      </c>
      <c r="G469" s="20">
        <v>510</v>
      </c>
      <c r="H469" s="39" t="s">
        <v>295</v>
      </c>
    </row>
    <row r="470" spans="2:8">
      <c r="D470" s="19" t="str">
        <f>CONCATENATE(учреждения!$A$5)</f>
        <v>Школа</v>
      </c>
      <c r="E470" s="65" t="s">
        <v>600</v>
      </c>
      <c r="F470" s="20">
        <v>131</v>
      </c>
      <c r="G470" s="20">
        <v>130</v>
      </c>
      <c r="H470" s="39" t="s">
        <v>295</v>
      </c>
    </row>
    <row r="471" spans="2:8">
      <c r="D471" s="19" t="str">
        <f>CONCATENATE(учреждения!$A$5)</f>
        <v>Школа</v>
      </c>
      <c r="E471" s="65" t="s">
        <v>601</v>
      </c>
      <c r="F471" s="20">
        <v>211</v>
      </c>
      <c r="G471" s="20">
        <v>111</v>
      </c>
      <c r="H471" s="39" t="s">
        <v>295</v>
      </c>
    </row>
    <row r="472" spans="2:8">
      <c r="D472" s="19" t="str">
        <f>CONCATENATE(учреждения!$A$5)</f>
        <v>Школа</v>
      </c>
      <c r="E472" s="65" t="s">
        <v>601</v>
      </c>
      <c r="F472" s="20">
        <v>266</v>
      </c>
      <c r="G472" s="20">
        <v>111</v>
      </c>
      <c r="H472" s="39" t="s">
        <v>295</v>
      </c>
    </row>
    <row r="473" spans="2:8">
      <c r="D473" s="19" t="str">
        <f>CONCATENATE(учреждения!$A$5)</f>
        <v>Школа</v>
      </c>
      <c r="E473" s="65" t="s">
        <v>602</v>
      </c>
      <c r="F473" s="20">
        <v>213</v>
      </c>
      <c r="G473" s="20">
        <v>119</v>
      </c>
      <c r="H473" s="39" t="s">
        <v>295</v>
      </c>
    </row>
    <row r="474" spans="2:8">
      <c r="D474" s="19" t="str">
        <f>CONCATENATE(учреждения!$A$5)</f>
        <v>Школа</v>
      </c>
      <c r="E474" s="65" t="s">
        <v>603</v>
      </c>
      <c r="F474" s="20">
        <v>212</v>
      </c>
      <c r="G474" s="20">
        <v>112</v>
      </c>
      <c r="H474" s="39" t="s">
        <v>295</v>
      </c>
    </row>
    <row r="475" spans="2:8">
      <c r="D475" s="19" t="str">
        <f>CONCATENATE(учреждения!$A$5)</f>
        <v>Школа</v>
      </c>
      <c r="E475" s="65" t="s">
        <v>603</v>
      </c>
      <c r="F475" s="20">
        <v>226</v>
      </c>
      <c r="G475" s="20">
        <v>112</v>
      </c>
      <c r="H475" s="39" t="s">
        <v>295</v>
      </c>
    </row>
    <row r="476" spans="2:8">
      <c r="D476" s="19" t="str">
        <f>CONCATENATE(учреждения!$A$5)</f>
        <v>Школа</v>
      </c>
      <c r="E476" s="65" t="s">
        <v>603</v>
      </c>
      <c r="F476" s="20">
        <v>266</v>
      </c>
      <c r="G476" s="20">
        <v>112</v>
      </c>
      <c r="H476" s="39" t="s">
        <v>295</v>
      </c>
    </row>
    <row r="477" spans="2:8">
      <c r="D477" s="19" t="str">
        <f>CONCATENATE(учреждения!$A$5)</f>
        <v>Школа</v>
      </c>
      <c r="E477" s="65" t="s">
        <v>604</v>
      </c>
      <c r="F477" s="20">
        <v>221</v>
      </c>
      <c r="G477" s="20">
        <v>244</v>
      </c>
      <c r="H477" s="39" t="s">
        <v>295</v>
      </c>
    </row>
    <row r="478" spans="2:8">
      <c r="D478" s="19" t="str">
        <f>CONCATENATE(учреждения!$A$5)</f>
        <v>Школа</v>
      </c>
      <c r="E478" s="65" t="s">
        <v>604</v>
      </c>
      <c r="F478" s="20">
        <v>222</v>
      </c>
      <c r="G478" s="20">
        <v>244</v>
      </c>
      <c r="H478" s="39" t="s">
        <v>295</v>
      </c>
    </row>
    <row r="479" spans="2:8">
      <c r="D479" s="19" t="str">
        <f>CONCATENATE(учреждения!$A$5)</f>
        <v>Школа</v>
      </c>
      <c r="E479" s="65" t="s">
        <v>605</v>
      </c>
      <c r="F479" s="20">
        <v>2231</v>
      </c>
      <c r="G479" s="20">
        <v>244</v>
      </c>
      <c r="H479" s="39" t="s">
        <v>295</v>
      </c>
    </row>
    <row r="480" spans="2:8">
      <c r="D480" s="19" t="str">
        <f>CONCATENATE(учреждения!$A$5)</f>
        <v>Школа</v>
      </c>
      <c r="E480" s="65" t="s">
        <v>606</v>
      </c>
      <c r="F480" s="20">
        <v>2232</v>
      </c>
      <c r="G480" s="20">
        <v>244</v>
      </c>
      <c r="H480" s="39" t="s">
        <v>295</v>
      </c>
    </row>
    <row r="481" spans="4:8">
      <c r="D481" s="19" t="str">
        <f>CONCATENATE(учреждения!$A$5)</f>
        <v>Школа</v>
      </c>
      <c r="E481" s="65" t="s">
        <v>607</v>
      </c>
      <c r="F481" s="20">
        <v>2233</v>
      </c>
      <c r="G481" s="20">
        <v>244</v>
      </c>
      <c r="H481" s="39" t="s">
        <v>295</v>
      </c>
    </row>
    <row r="482" spans="4:8">
      <c r="D482" s="19" t="str">
        <f>CONCATENATE(учреждения!$A$5)</f>
        <v>Школа</v>
      </c>
      <c r="E482" s="65" t="s">
        <v>608</v>
      </c>
      <c r="F482" s="20">
        <v>2234</v>
      </c>
      <c r="G482" s="20">
        <v>244</v>
      </c>
      <c r="H482" s="39" t="s">
        <v>295</v>
      </c>
    </row>
    <row r="483" spans="4:8">
      <c r="D483" s="19" t="str">
        <f>CONCATENATE(учреждения!$A$5)</f>
        <v>Школа</v>
      </c>
      <c r="E483" s="65" t="s">
        <v>604</v>
      </c>
      <c r="F483" s="20">
        <v>225</v>
      </c>
      <c r="G483" s="20">
        <v>244</v>
      </c>
      <c r="H483" s="39" t="s">
        <v>295</v>
      </c>
    </row>
    <row r="484" spans="4:8">
      <c r="D484" s="19" t="str">
        <f>CONCATENATE(учреждения!$A$5)</f>
        <v>Школа</v>
      </c>
      <c r="E484" s="65" t="s">
        <v>604</v>
      </c>
      <c r="F484" s="20">
        <v>226</v>
      </c>
      <c r="G484" s="20">
        <v>244</v>
      </c>
      <c r="H484" s="39" t="s">
        <v>295</v>
      </c>
    </row>
    <row r="485" spans="4:8">
      <c r="D485" s="19" t="str">
        <f>CONCATENATE(учреждения!$A$5)</f>
        <v>Школа</v>
      </c>
      <c r="E485" s="65" t="s">
        <v>604</v>
      </c>
      <c r="F485" s="20">
        <v>227</v>
      </c>
      <c r="G485" s="20">
        <v>244</v>
      </c>
      <c r="H485" s="39" t="s">
        <v>295</v>
      </c>
    </row>
    <row r="486" spans="4:8">
      <c r="D486" s="19" t="str">
        <f>CONCATENATE(учреждения!$A$5)</f>
        <v>Школа</v>
      </c>
      <c r="E486" s="65" t="s">
        <v>604</v>
      </c>
      <c r="F486" s="20">
        <v>228</v>
      </c>
      <c r="G486" s="20">
        <v>244</v>
      </c>
      <c r="H486" s="39" t="s">
        <v>295</v>
      </c>
    </row>
    <row r="487" spans="4:8">
      <c r="D487" s="19" t="str">
        <f>CONCATENATE(учреждения!$A$5)</f>
        <v>Школа</v>
      </c>
      <c r="E487" s="65" t="s">
        <v>604</v>
      </c>
      <c r="F487" s="20">
        <v>296</v>
      </c>
      <c r="G487" s="20">
        <v>244</v>
      </c>
      <c r="H487" s="39" t="s">
        <v>295</v>
      </c>
    </row>
    <row r="488" spans="4:8">
      <c r="D488" s="19" t="str">
        <f>CONCATENATE(учреждения!$A$5)</f>
        <v>Школа</v>
      </c>
      <c r="E488" s="65" t="s">
        <v>604</v>
      </c>
      <c r="F488" s="20">
        <v>310</v>
      </c>
      <c r="G488" s="20">
        <v>244</v>
      </c>
      <c r="H488" s="39" t="s">
        <v>295</v>
      </c>
    </row>
    <row r="489" spans="4:8">
      <c r="D489" s="19" t="str">
        <f>CONCATENATE(учреждения!$A$5)</f>
        <v>Школа</v>
      </c>
      <c r="E489" s="65" t="s">
        <v>609</v>
      </c>
      <c r="F489" s="20">
        <v>341</v>
      </c>
      <c r="G489" s="20">
        <v>244</v>
      </c>
      <c r="H489" s="39" t="s">
        <v>295</v>
      </c>
    </row>
    <row r="490" spans="4:8">
      <c r="D490" s="19" t="str">
        <f>CONCATENATE(учреждения!$A$5)</f>
        <v>Школа</v>
      </c>
      <c r="E490" s="65" t="s">
        <v>604</v>
      </c>
      <c r="F490" s="20">
        <v>342</v>
      </c>
      <c r="G490" s="20">
        <v>244</v>
      </c>
      <c r="H490" s="39" t="s">
        <v>295</v>
      </c>
    </row>
    <row r="491" spans="4:8">
      <c r="D491" s="19" t="str">
        <f>CONCATENATE(учреждения!$A$5)</f>
        <v>Школа</v>
      </c>
      <c r="E491" s="65" t="s">
        <v>604</v>
      </c>
      <c r="F491" s="20">
        <v>343</v>
      </c>
      <c r="G491" s="20">
        <v>244</v>
      </c>
      <c r="H491" s="39" t="s">
        <v>295</v>
      </c>
    </row>
    <row r="492" spans="4:8">
      <c r="D492" s="19" t="str">
        <f>CONCATENATE(учреждения!$A$5)</f>
        <v>Школа</v>
      </c>
      <c r="E492" s="65" t="s">
        <v>604</v>
      </c>
      <c r="F492" s="20">
        <v>344</v>
      </c>
      <c r="G492" s="20">
        <v>244</v>
      </c>
      <c r="H492" s="39" t="s">
        <v>295</v>
      </c>
    </row>
    <row r="493" spans="4:8">
      <c r="D493" s="19" t="str">
        <f>CONCATENATE(учреждения!$A$5)</f>
        <v>Школа</v>
      </c>
      <c r="E493" s="65" t="s">
        <v>604</v>
      </c>
      <c r="F493" s="20">
        <v>345</v>
      </c>
      <c r="G493" s="20">
        <v>244</v>
      </c>
      <c r="H493" s="39" t="s">
        <v>295</v>
      </c>
    </row>
    <row r="494" spans="4:8">
      <c r="D494" s="19" t="str">
        <f>CONCATENATE(учреждения!$A$5)</f>
        <v>Школа</v>
      </c>
      <c r="E494" s="65" t="s">
        <v>604</v>
      </c>
      <c r="F494" s="20">
        <v>346</v>
      </c>
      <c r="G494" s="20">
        <v>244</v>
      </c>
      <c r="H494" s="39" t="s">
        <v>295</v>
      </c>
    </row>
    <row r="495" spans="4:8">
      <c r="D495" s="19" t="str">
        <f>CONCATENATE(учреждения!$A$5)</f>
        <v>Школа</v>
      </c>
      <c r="E495" s="65" t="s">
        <v>604</v>
      </c>
      <c r="F495" s="20">
        <v>349</v>
      </c>
      <c r="G495" s="20">
        <v>244</v>
      </c>
      <c r="H495" s="39" t="s">
        <v>295</v>
      </c>
    </row>
    <row r="496" spans="4:8">
      <c r="D496" s="19" t="str">
        <f>CONCATENATE(учреждения!$A$5)</f>
        <v>Школа</v>
      </c>
      <c r="E496" s="65" t="s">
        <v>610</v>
      </c>
      <c r="F496" s="20">
        <v>293</v>
      </c>
      <c r="G496" s="20">
        <v>831</v>
      </c>
      <c r="H496" s="39" t="s">
        <v>295</v>
      </c>
    </row>
    <row r="497" spans="4:8">
      <c r="D497" s="19" t="str">
        <f>CONCATENATE(учреждения!$A$5)</f>
        <v>Школа</v>
      </c>
      <c r="E497" s="65" t="s">
        <v>610</v>
      </c>
      <c r="F497" s="20">
        <v>296</v>
      </c>
      <c r="G497" s="20">
        <v>831</v>
      </c>
      <c r="H497" s="39" t="s">
        <v>295</v>
      </c>
    </row>
    <row r="498" spans="4:8">
      <c r="D498" s="19" t="str">
        <f>CONCATENATE(учреждения!$A$5)</f>
        <v>Школа</v>
      </c>
      <c r="E498" s="65" t="s">
        <v>611</v>
      </c>
      <c r="F498" s="20">
        <v>291</v>
      </c>
      <c r="G498" s="20">
        <v>851</v>
      </c>
      <c r="H498" s="39" t="s">
        <v>295</v>
      </c>
    </row>
    <row r="499" spans="4:8">
      <c r="D499" s="19" t="str">
        <f>CONCATENATE(учреждения!$A$5)</f>
        <v>Школа</v>
      </c>
      <c r="E499" s="65" t="s">
        <v>612</v>
      </c>
      <c r="F499" s="20">
        <v>291</v>
      </c>
      <c r="G499" s="20">
        <v>852</v>
      </c>
      <c r="H499" s="39" t="s">
        <v>295</v>
      </c>
    </row>
    <row r="500" spans="4:8">
      <c r="D500" s="19" t="str">
        <f>CONCATENATE(учреждения!$A$5)</f>
        <v>Школа</v>
      </c>
      <c r="E500" s="65" t="s">
        <v>613</v>
      </c>
      <c r="F500" s="20">
        <v>291</v>
      </c>
      <c r="G500" s="20">
        <v>853</v>
      </c>
      <c r="H500" s="39" t="s">
        <v>295</v>
      </c>
    </row>
    <row r="501" spans="4:8">
      <c r="D501" s="19" t="str">
        <f>CONCATENATE(учреждения!$A$5)</f>
        <v>Школа</v>
      </c>
      <c r="E501" s="65" t="s">
        <v>613</v>
      </c>
      <c r="F501" s="20">
        <v>292</v>
      </c>
      <c r="G501" s="20">
        <v>853</v>
      </c>
      <c r="H501" s="39" t="s">
        <v>295</v>
      </c>
    </row>
    <row r="502" spans="4:8">
      <c r="D502" s="19" t="str">
        <f>CONCATENATE(учреждения!$A$5)</f>
        <v>Школа</v>
      </c>
      <c r="E502" s="65" t="s">
        <v>613</v>
      </c>
      <c r="F502" s="20">
        <v>293</v>
      </c>
      <c r="G502" s="20">
        <v>853</v>
      </c>
      <c r="H502" s="39" t="s">
        <v>295</v>
      </c>
    </row>
    <row r="503" spans="4:8">
      <c r="D503" s="19" t="str">
        <f>CONCATENATE(учреждения!$A$5)</f>
        <v>Школа</v>
      </c>
      <c r="E503" s="65" t="s">
        <v>613</v>
      </c>
      <c r="F503" s="20">
        <v>295</v>
      </c>
      <c r="G503" s="20">
        <v>853</v>
      </c>
      <c r="H503" s="39" t="s">
        <v>295</v>
      </c>
    </row>
    <row r="504" spans="4:8">
      <c r="D504" s="19" t="str">
        <f>CONCATENATE(учреждения!$A$5)</f>
        <v>Школа</v>
      </c>
      <c r="E504" s="65" t="s">
        <v>613</v>
      </c>
      <c r="F504" s="20">
        <v>297</v>
      </c>
      <c r="G504" s="20">
        <v>853</v>
      </c>
      <c r="H504" s="39" t="s">
        <v>295</v>
      </c>
    </row>
    <row r="505" spans="4:8">
      <c r="D505" s="19" t="str">
        <f>CONCATENATE(учреждения!$A$5)</f>
        <v>Школа</v>
      </c>
      <c r="E505" s="65" t="s">
        <v>614</v>
      </c>
      <c r="F505" s="20">
        <v>510</v>
      </c>
      <c r="G505" s="20">
        <v>510</v>
      </c>
      <c r="H505" s="39" t="s">
        <v>295</v>
      </c>
    </row>
    <row r="506" spans="4:8">
      <c r="D506" s="19" t="str">
        <f>CONCATENATE(учреждения!$A$5)</f>
        <v>Школа</v>
      </c>
      <c r="E506" s="65" t="s">
        <v>615</v>
      </c>
      <c r="F506" s="20">
        <v>131</v>
      </c>
      <c r="G506" s="20">
        <v>130</v>
      </c>
      <c r="H506" s="39" t="s">
        <v>295</v>
      </c>
    </row>
    <row r="507" spans="4:8">
      <c r="D507" s="19" t="str">
        <f>CONCATENATE(учреждения!$A$5)</f>
        <v>Школа</v>
      </c>
      <c r="E507" s="65" t="s">
        <v>616</v>
      </c>
      <c r="F507" s="20">
        <v>211</v>
      </c>
      <c r="G507" s="20">
        <v>111</v>
      </c>
      <c r="H507" s="39" t="s">
        <v>295</v>
      </c>
    </row>
    <row r="508" spans="4:8">
      <c r="D508" s="19" t="str">
        <f>CONCATENATE(учреждения!$A$5)</f>
        <v>Школа</v>
      </c>
      <c r="E508" s="65" t="s">
        <v>616</v>
      </c>
      <c r="F508" s="20">
        <v>266</v>
      </c>
      <c r="G508" s="20">
        <v>111</v>
      </c>
      <c r="H508" s="39" t="s">
        <v>295</v>
      </c>
    </row>
    <row r="509" spans="4:8">
      <c r="D509" s="19" t="str">
        <f>CONCATENATE(учреждения!$A$5)</f>
        <v>Школа</v>
      </c>
      <c r="E509" s="65" t="s">
        <v>617</v>
      </c>
      <c r="F509" s="20">
        <v>212</v>
      </c>
      <c r="G509" s="20">
        <v>112</v>
      </c>
      <c r="H509" s="39" t="s">
        <v>295</v>
      </c>
    </row>
    <row r="510" spans="4:8">
      <c r="D510" s="19" t="str">
        <f>CONCATENATE(учреждения!$A$5)</f>
        <v>Школа</v>
      </c>
      <c r="E510" s="65" t="s">
        <v>617</v>
      </c>
      <c r="F510" s="20">
        <v>226</v>
      </c>
      <c r="G510" s="20">
        <v>112</v>
      </c>
      <c r="H510" s="39" t="s">
        <v>295</v>
      </c>
    </row>
    <row r="511" spans="4:8">
      <c r="D511" s="19" t="str">
        <f>CONCATENATE(учреждения!$A$5)</f>
        <v>Школа</v>
      </c>
      <c r="E511" s="65" t="s">
        <v>617</v>
      </c>
      <c r="F511" s="20">
        <v>266</v>
      </c>
      <c r="G511" s="20">
        <v>112</v>
      </c>
      <c r="H511" s="39" t="s">
        <v>295</v>
      </c>
    </row>
    <row r="512" spans="4:8">
      <c r="D512" s="19" t="str">
        <f>CONCATENATE(учреждения!$A$5)</f>
        <v>Школа</v>
      </c>
      <c r="E512" s="65" t="s">
        <v>618</v>
      </c>
      <c r="F512" s="20">
        <v>226</v>
      </c>
      <c r="G512" s="20">
        <v>113</v>
      </c>
      <c r="H512" s="39" t="s">
        <v>295</v>
      </c>
    </row>
    <row r="513" spans="4:8">
      <c r="D513" s="19" t="str">
        <f>CONCATENATE(учреждения!$A$5)</f>
        <v>Школа</v>
      </c>
      <c r="E513" s="65" t="s">
        <v>618</v>
      </c>
      <c r="F513" s="20">
        <v>296</v>
      </c>
      <c r="G513" s="20">
        <v>113</v>
      </c>
      <c r="H513" s="39" t="s">
        <v>295</v>
      </c>
    </row>
    <row r="514" spans="4:8">
      <c r="D514" s="19" t="str">
        <f>CONCATENATE(учреждения!$A$5)</f>
        <v>Школа</v>
      </c>
      <c r="E514" s="65" t="s">
        <v>619</v>
      </c>
      <c r="F514" s="20">
        <v>213</v>
      </c>
      <c r="G514" s="20">
        <v>119</v>
      </c>
      <c r="H514" s="39" t="s">
        <v>295</v>
      </c>
    </row>
    <row r="515" spans="4:8">
      <c r="D515" s="19" t="str">
        <f>CONCATENATE(учреждения!$A$5)</f>
        <v>Школа</v>
      </c>
      <c r="E515" s="65" t="s">
        <v>619</v>
      </c>
      <c r="F515" s="20">
        <v>267</v>
      </c>
      <c r="G515" s="20">
        <v>119</v>
      </c>
      <c r="H515" s="39" t="s">
        <v>295</v>
      </c>
    </row>
    <row r="516" spans="4:8">
      <c r="D516" s="19" t="str">
        <f>CONCATENATE(учреждения!$A$5)</f>
        <v>Школа</v>
      </c>
      <c r="E516" s="65" t="s">
        <v>620</v>
      </c>
      <c r="F516" s="20">
        <v>221</v>
      </c>
      <c r="G516" s="20">
        <v>244</v>
      </c>
      <c r="H516" s="39" t="s">
        <v>295</v>
      </c>
    </row>
    <row r="517" spans="4:8">
      <c r="D517" s="19" t="str">
        <f>CONCATENATE(учреждения!$A$5)</f>
        <v>Школа</v>
      </c>
      <c r="E517" s="65" t="s">
        <v>620</v>
      </c>
      <c r="F517" s="20">
        <v>222</v>
      </c>
      <c r="G517" s="20">
        <v>244</v>
      </c>
      <c r="H517" s="39" t="s">
        <v>295</v>
      </c>
    </row>
    <row r="518" spans="4:8">
      <c r="D518" s="19" t="str">
        <f>CONCATENATE(учреждения!$A$5)</f>
        <v>Школа</v>
      </c>
      <c r="E518" s="65" t="s">
        <v>620</v>
      </c>
      <c r="F518" s="20">
        <v>225</v>
      </c>
      <c r="G518" s="20">
        <v>244</v>
      </c>
      <c r="H518" s="39" t="s">
        <v>295</v>
      </c>
    </row>
    <row r="519" spans="4:8">
      <c r="D519" s="19" t="str">
        <f>CONCATENATE(учреждения!$A$5)</f>
        <v>Школа</v>
      </c>
      <c r="E519" s="65" t="s">
        <v>620</v>
      </c>
      <c r="F519" s="20">
        <v>226</v>
      </c>
      <c r="G519" s="20">
        <v>244</v>
      </c>
      <c r="H519" s="39" t="s">
        <v>295</v>
      </c>
    </row>
    <row r="520" spans="4:8">
      <c r="D520" s="19" t="str">
        <f>CONCATENATE(учреждения!$A$5)</f>
        <v>Школа</v>
      </c>
      <c r="E520" s="65" t="s">
        <v>620</v>
      </c>
      <c r="F520" s="20">
        <v>296</v>
      </c>
      <c r="G520" s="20">
        <v>244</v>
      </c>
      <c r="H520" s="39" t="s">
        <v>295</v>
      </c>
    </row>
    <row r="521" spans="4:8">
      <c r="D521" s="19" t="str">
        <f>CONCATENATE(учреждения!$A$5)</f>
        <v>Школа</v>
      </c>
      <c r="E521" s="65" t="s">
        <v>620</v>
      </c>
      <c r="F521" s="20">
        <v>310</v>
      </c>
      <c r="G521" s="20">
        <v>244</v>
      </c>
      <c r="H521" s="39" t="s">
        <v>295</v>
      </c>
    </row>
    <row r="522" spans="4:8">
      <c r="D522" s="19" t="str">
        <f>CONCATENATE(учреждения!$A$5)</f>
        <v>Школа</v>
      </c>
      <c r="E522" s="65" t="s">
        <v>620</v>
      </c>
      <c r="F522" s="20">
        <v>346</v>
      </c>
      <c r="G522" s="20">
        <v>244</v>
      </c>
      <c r="H522" s="39" t="s">
        <v>295</v>
      </c>
    </row>
    <row r="523" spans="4:8">
      <c r="D523" s="19" t="str">
        <f>CONCATENATE(учреждения!$A$5)</f>
        <v>Школа</v>
      </c>
      <c r="E523" s="65" t="s">
        <v>620</v>
      </c>
      <c r="F523" s="20">
        <v>349</v>
      </c>
      <c r="G523" s="20">
        <v>244</v>
      </c>
      <c r="H523" s="39" t="s">
        <v>295</v>
      </c>
    </row>
    <row r="524" spans="4:8">
      <c r="D524" s="19" t="str">
        <f>CONCATENATE(учреждения!$A$5)</f>
        <v>Школа</v>
      </c>
      <c r="E524" s="65" t="s">
        <v>620</v>
      </c>
      <c r="F524" s="20">
        <v>353</v>
      </c>
      <c r="G524" s="20">
        <v>244</v>
      </c>
      <c r="H524" s="39" t="s">
        <v>295</v>
      </c>
    </row>
    <row r="525" spans="4:8">
      <c r="D525" s="19" t="str">
        <f>CONCATENATE(учреждения!$A$5)</f>
        <v>Школа</v>
      </c>
      <c r="E525" s="65" t="s">
        <v>621</v>
      </c>
      <c r="F525" s="20">
        <v>131</v>
      </c>
      <c r="G525" s="20">
        <v>130</v>
      </c>
      <c r="H525" s="39" t="s">
        <v>295</v>
      </c>
    </row>
    <row r="526" spans="4:8">
      <c r="D526" s="19" t="str">
        <f>CONCATENATE(учреждения!$A$5)</f>
        <v>Школа</v>
      </c>
      <c r="E526" s="65" t="s">
        <v>622</v>
      </c>
      <c r="F526" s="20">
        <v>226</v>
      </c>
      <c r="G526" s="20">
        <v>244</v>
      </c>
      <c r="H526" s="39" t="s">
        <v>295</v>
      </c>
    </row>
    <row r="527" spans="4:8">
      <c r="D527" s="19" t="str">
        <f>CONCATENATE(учреждения!$A$5)</f>
        <v>Школа</v>
      </c>
      <c r="E527" s="65" t="s">
        <v>622</v>
      </c>
      <c r="F527" s="20">
        <v>342</v>
      </c>
      <c r="G527" s="20">
        <v>244</v>
      </c>
      <c r="H527" s="39" t="s">
        <v>295</v>
      </c>
    </row>
    <row r="528" spans="4:8">
      <c r="D528" s="19" t="str">
        <f>CONCATENATE(учреждения!$A$5)</f>
        <v>Школа</v>
      </c>
      <c r="E528" s="65" t="s">
        <v>623</v>
      </c>
      <c r="F528" s="20">
        <v>131</v>
      </c>
      <c r="G528" s="20">
        <v>130</v>
      </c>
      <c r="H528" s="39" t="s">
        <v>295</v>
      </c>
    </row>
    <row r="529" spans="2:8">
      <c r="D529" s="19" t="str">
        <f>CONCATENATE(учреждения!$A$5)</f>
        <v>Школа</v>
      </c>
      <c r="E529" s="65" t="s">
        <v>624</v>
      </c>
      <c r="F529" s="20">
        <v>211</v>
      </c>
      <c r="G529" s="20">
        <v>111</v>
      </c>
      <c r="H529" s="39" t="s">
        <v>295</v>
      </c>
    </row>
    <row r="530" spans="2:8">
      <c r="D530" s="19" t="str">
        <f>CONCATENATE(учреждения!$A$5)</f>
        <v>Школа</v>
      </c>
      <c r="E530" s="65" t="s">
        <v>625</v>
      </c>
      <c r="F530" s="20">
        <v>213</v>
      </c>
      <c r="G530" s="20">
        <v>119</v>
      </c>
      <c r="H530" s="39" t="s">
        <v>295</v>
      </c>
    </row>
    <row r="531" spans="2:8">
      <c r="D531" s="19" t="s">
        <v>204</v>
      </c>
      <c r="E531" s="65" t="s">
        <v>626</v>
      </c>
      <c r="F531" s="20">
        <v>131</v>
      </c>
      <c r="G531" s="20">
        <v>130</v>
      </c>
      <c r="H531" s="39" t="s">
        <v>295</v>
      </c>
    </row>
    <row r="532" spans="2:8">
      <c r="D532" s="19" t="s">
        <v>204</v>
      </c>
      <c r="E532" s="65" t="s">
        <v>627</v>
      </c>
      <c r="F532" s="20">
        <v>211</v>
      </c>
      <c r="G532" s="20">
        <v>111</v>
      </c>
      <c r="H532" s="39" t="s">
        <v>295</v>
      </c>
    </row>
    <row r="533" spans="2:8">
      <c r="D533" s="19" t="s">
        <v>204</v>
      </c>
      <c r="E533" s="65" t="s">
        <v>628</v>
      </c>
      <c r="F533" s="20">
        <v>213</v>
      </c>
      <c r="G533" s="20">
        <v>119</v>
      </c>
      <c r="H533" s="39" t="s">
        <v>295</v>
      </c>
    </row>
    <row r="534" spans="2:8">
      <c r="D534" s="19" t="s">
        <v>204</v>
      </c>
      <c r="E534" s="65" t="s">
        <v>629</v>
      </c>
      <c r="F534" s="20">
        <v>131</v>
      </c>
      <c r="G534" s="20">
        <v>130</v>
      </c>
      <c r="H534" s="39" t="s">
        <v>295</v>
      </c>
    </row>
    <row r="535" spans="2:8">
      <c r="D535" s="19" t="s">
        <v>204</v>
      </c>
      <c r="E535" s="65" t="s">
        <v>630</v>
      </c>
      <c r="F535" s="20">
        <v>211</v>
      </c>
      <c r="G535" s="20">
        <v>111</v>
      </c>
      <c r="H535" s="39" t="s">
        <v>295</v>
      </c>
    </row>
    <row r="536" spans="2:8">
      <c r="D536" s="19" t="s">
        <v>204</v>
      </c>
      <c r="E536" s="65" t="s">
        <v>631</v>
      </c>
      <c r="F536" s="20">
        <v>213</v>
      </c>
      <c r="G536" s="20">
        <v>119</v>
      </c>
      <c r="H536" s="39" t="s">
        <v>295</v>
      </c>
    </row>
    <row r="537" spans="2:8">
      <c r="B537" s="19" t="s">
        <v>193</v>
      </c>
      <c r="D537" s="19" t="str">
        <f>CONCATENATE(учреждения!$A$6)</f>
        <v>Допобр</v>
      </c>
      <c r="E537" s="65" t="s">
        <v>632</v>
      </c>
      <c r="F537" s="20">
        <v>510</v>
      </c>
      <c r="G537" s="20">
        <v>510</v>
      </c>
      <c r="H537" s="39" t="s">
        <v>296</v>
      </c>
    </row>
    <row r="538" spans="2:8">
      <c r="D538" s="19" t="str">
        <f>CONCATENATE(учреждения!$A$6)</f>
        <v>Допобр</v>
      </c>
      <c r="E538" s="65" t="s">
        <v>633</v>
      </c>
      <c r="F538" s="20">
        <v>131</v>
      </c>
      <c r="G538" s="20">
        <v>130</v>
      </c>
      <c r="H538" s="39" t="s">
        <v>296</v>
      </c>
    </row>
    <row r="539" spans="2:8">
      <c r="D539" s="19" t="str">
        <f>CONCATENATE(учреждения!$A$6)</f>
        <v>Допобр</v>
      </c>
      <c r="E539" s="65" t="s">
        <v>634</v>
      </c>
      <c r="F539" s="20">
        <v>211</v>
      </c>
      <c r="G539" s="20">
        <v>111</v>
      </c>
      <c r="H539" s="39" t="s">
        <v>296</v>
      </c>
    </row>
    <row r="540" spans="2:8">
      <c r="D540" s="19" t="str">
        <f>CONCATENATE(учреждения!$A$6)</f>
        <v>Допобр</v>
      </c>
      <c r="E540" s="65" t="s">
        <v>634</v>
      </c>
      <c r="F540" s="20">
        <v>266</v>
      </c>
      <c r="G540" s="20">
        <v>111</v>
      </c>
      <c r="H540" s="39" t="s">
        <v>296</v>
      </c>
    </row>
    <row r="541" spans="2:8">
      <c r="D541" s="19" t="str">
        <f>CONCATENATE(учреждения!$A$6)</f>
        <v>Допобр</v>
      </c>
      <c r="E541" s="65" t="s">
        <v>635</v>
      </c>
      <c r="F541" s="20">
        <v>212</v>
      </c>
      <c r="G541" s="20">
        <v>112</v>
      </c>
      <c r="H541" s="39" t="s">
        <v>296</v>
      </c>
    </row>
    <row r="542" spans="2:8">
      <c r="D542" s="19" t="str">
        <f>CONCATENATE(учреждения!$A$6)</f>
        <v>Допобр</v>
      </c>
      <c r="E542" s="65" t="s">
        <v>635</v>
      </c>
      <c r="F542" s="20">
        <v>226</v>
      </c>
      <c r="G542" s="20">
        <v>112</v>
      </c>
      <c r="H542" s="39" t="s">
        <v>296</v>
      </c>
    </row>
    <row r="543" spans="2:8">
      <c r="D543" s="19" t="str">
        <f>CONCATENATE(учреждения!$A$6)</f>
        <v>Допобр</v>
      </c>
      <c r="E543" s="65" t="s">
        <v>636</v>
      </c>
      <c r="F543" s="20">
        <v>296</v>
      </c>
      <c r="G543" s="20">
        <v>113</v>
      </c>
      <c r="H543" s="39" t="s">
        <v>296</v>
      </c>
    </row>
    <row r="544" spans="2:8">
      <c r="D544" s="19" t="str">
        <f>CONCATENATE(учреждения!$A$6)</f>
        <v>Допобр</v>
      </c>
      <c r="E544" s="65" t="s">
        <v>637</v>
      </c>
      <c r="F544" s="20">
        <v>213</v>
      </c>
      <c r="G544" s="20">
        <v>119</v>
      </c>
      <c r="H544" s="39" t="s">
        <v>296</v>
      </c>
    </row>
    <row r="545" spans="4:8">
      <c r="D545" s="19" t="str">
        <f>CONCATENATE(учреждения!$A$6)</f>
        <v>Допобр</v>
      </c>
      <c r="E545" s="65" t="s">
        <v>638</v>
      </c>
      <c r="F545" s="20">
        <v>221</v>
      </c>
      <c r="G545" s="20">
        <v>244</v>
      </c>
      <c r="H545" s="39" t="s">
        <v>296</v>
      </c>
    </row>
    <row r="546" spans="4:8">
      <c r="D546" s="19" t="str">
        <f>CONCATENATE(учреждения!$A$6)</f>
        <v>Допобр</v>
      </c>
      <c r="E546" s="65" t="s">
        <v>638</v>
      </c>
      <c r="F546" s="20">
        <v>222</v>
      </c>
      <c r="G546" s="20">
        <v>244</v>
      </c>
      <c r="H546" s="39" t="s">
        <v>296</v>
      </c>
    </row>
    <row r="547" spans="4:8">
      <c r="D547" s="19" t="str">
        <f>CONCATENATE(учреждения!$A$6)</f>
        <v>Допобр</v>
      </c>
      <c r="E547" s="65" t="s">
        <v>639</v>
      </c>
      <c r="F547" s="20">
        <v>2231</v>
      </c>
      <c r="G547" s="20">
        <v>244</v>
      </c>
      <c r="H547" s="39" t="s">
        <v>296</v>
      </c>
    </row>
    <row r="548" spans="4:8">
      <c r="D548" s="19" t="str">
        <f>CONCATENATE(учреждения!$A$6)</f>
        <v>Допобр</v>
      </c>
      <c r="E548" s="65" t="s">
        <v>640</v>
      </c>
      <c r="F548" s="20">
        <v>2232</v>
      </c>
      <c r="G548" s="20">
        <v>244</v>
      </c>
      <c r="H548" s="39" t="s">
        <v>296</v>
      </c>
    </row>
    <row r="549" spans="4:8">
      <c r="D549" s="19" t="str">
        <f>CONCATENATE(учреждения!$A$6)</f>
        <v>Допобр</v>
      </c>
      <c r="E549" s="65" t="s">
        <v>641</v>
      </c>
      <c r="F549" s="20">
        <v>2233</v>
      </c>
      <c r="G549" s="20">
        <v>244</v>
      </c>
      <c r="H549" s="39" t="s">
        <v>296</v>
      </c>
    </row>
    <row r="550" spans="4:8">
      <c r="D550" s="19" t="str">
        <f>CONCATENATE(учреждения!$A$6)</f>
        <v>Допобр</v>
      </c>
      <c r="E550" s="65" t="s">
        <v>642</v>
      </c>
      <c r="F550" s="20">
        <v>2234</v>
      </c>
      <c r="G550" s="20">
        <v>244</v>
      </c>
      <c r="H550" s="39" t="s">
        <v>296</v>
      </c>
    </row>
    <row r="551" spans="4:8">
      <c r="D551" s="19" t="str">
        <f>CONCATENATE(учреждения!$A$6)</f>
        <v>Допобр</v>
      </c>
      <c r="E551" s="65" t="s">
        <v>638</v>
      </c>
      <c r="F551" s="20">
        <v>225</v>
      </c>
      <c r="G551" s="20">
        <v>244</v>
      </c>
      <c r="H551" s="39" t="s">
        <v>296</v>
      </c>
    </row>
    <row r="552" spans="4:8">
      <c r="D552" s="19" t="str">
        <f>CONCATENATE(учреждения!$A$6)</f>
        <v>Допобр</v>
      </c>
      <c r="E552" s="65" t="s">
        <v>638</v>
      </c>
      <c r="F552" s="20">
        <v>226</v>
      </c>
      <c r="G552" s="20">
        <v>244</v>
      </c>
      <c r="H552" s="39" t="s">
        <v>296</v>
      </c>
    </row>
    <row r="553" spans="4:8">
      <c r="D553" s="19" t="str">
        <f>CONCATENATE(учреждения!$A$6)</f>
        <v>Допобр</v>
      </c>
      <c r="E553" s="65" t="s">
        <v>638</v>
      </c>
      <c r="F553" s="20">
        <v>228</v>
      </c>
      <c r="G553" s="20">
        <v>244</v>
      </c>
      <c r="H553" s="39" t="s">
        <v>296</v>
      </c>
    </row>
    <row r="554" spans="4:8">
      <c r="D554" s="19" t="str">
        <f>CONCATENATE(учреждения!$A$6)</f>
        <v>Допобр</v>
      </c>
      <c r="E554" s="65" t="s">
        <v>638</v>
      </c>
      <c r="F554" s="20">
        <v>296</v>
      </c>
      <c r="G554" s="20">
        <v>244</v>
      </c>
      <c r="H554" s="39" t="s">
        <v>296</v>
      </c>
    </row>
    <row r="555" spans="4:8">
      <c r="D555" s="19" t="str">
        <f>CONCATENATE(учреждения!$A$6)</f>
        <v>Допобр</v>
      </c>
      <c r="E555" s="65" t="s">
        <v>638</v>
      </c>
      <c r="F555" s="20">
        <v>310</v>
      </c>
      <c r="G555" s="20">
        <v>244</v>
      </c>
      <c r="H555" s="39" t="s">
        <v>296</v>
      </c>
    </row>
    <row r="556" spans="4:8">
      <c r="D556" s="19" t="str">
        <f>CONCATENATE(учреждения!$A$6)</f>
        <v>Допобр</v>
      </c>
      <c r="E556" s="65" t="s">
        <v>638</v>
      </c>
      <c r="F556" s="20">
        <v>344</v>
      </c>
      <c r="G556" s="20">
        <v>244</v>
      </c>
      <c r="H556" s="39" t="s">
        <v>296</v>
      </c>
    </row>
    <row r="557" spans="4:8">
      <c r="D557" s="19" t="str">
        <f>CONCATENATE(учреждения!$A$6)</f>
        <v>Допобр</v>
      </c>
      <c r="E557" s="65" t="s">
        <v>638</v>
      </c>
      <c r="F557" s="20">
        <v>345</v>
      </c>
      <c r="G557" s="20">
        <v>244</v>
      </c>
      <c r="H557" s="39" t="s">
        <v>296</v>
      </c>
    </row>
    <row r="558" spans="4:8">
      <c r="D558" s="19" t="str">
        <f>CONCATENATE(учреждения!$A$6)</f>
        <v>Допобр</v>
      </c>
      <c r="E558" s="65" t="s">
        <v>638</v>
      </c>
      <c r="F558" s="20">
        <v>346</v>
      </c>
      <c r="G558" s="20">
        <v>244</v>
      </c>
      <c r="H558" s="39" t="s">
        <v>296</v>
      </c>
    </row>
    <row r="559" spans="4:8">
      <c r="D559" s="19" t="str">
        <f>CONCATENATE(учреждения!$A$6)</f>
        <v>Допобр</v>
      </c>
      <c r="E559" s="65" t="s">
        <v>638</v>
      </c>
      <c r="F559" s="20">
        <v>349</v>
      </c>
      <c r="G559" s="20">
        <v>244</v>
      </c>
      <c r="H559" s="39" t="s">
        <v>296</v>
      </c>
    </row>
    <row r="560" spans="4:8">
      <c r="D560" s="19" t="str">
        <f>CONCATENATE(учреждения!$A$6)</f>
        <v>Допобр</v>
      </c>
      <c r="E560" s="65" t="s">
        <v>643</v>
      </c>
      <c r="F560" s="20">
        <v>291</v>
      </c>
      <c r="G560" s="20">
        <v>851</v>
      </c>
      <c r="H560" s="39" t="s">
        <v>296</v>
      </c>
    </row>
    <row r="561" spans="2:8">
      <c r="D561" s="19" t="str">
        <f>CONCATENATE(учреждения!$A$6)</f>
        <v>Допобр</v>
      </c>
      <c r="E561" s="65" t="s">
        <v>644</v>
      </c>
      <c r="F561" s="20">
        <v>291</v>
      </c>
      <c r="G561" s="20">
        <v>852</v>
      </c>
      <c r="H561" s="39" t="s">
        <v>296</v>
      </c>
    </row>
    <row r="562" spans="2:8">
      <c r="D562" s="19" t="str">
        <f>CONCATENATE(учреждения!$A$6)</f>
        <v>Допобр</v>
      </c>
      <c r="E562" s="65" t="s">
        <v>645</v>
      </c>
      <c r="F562" s="20">
        <v>291</v>
      </c>
      <c r="G562" s="20">
        <v>853</v>
      </c>
      <c r="H562" s="39" t="s">
        <v>296</v>
      </c>
    </row>
    <row r="563" spans="2:8">
      <c r="D563" s="19" t="str">
        <f>CONCATENATE(учреждения!$A$6)</f>
        <v>Допобр</v>
      </c>
      <c r="E563" s="65" t="s">
        <v>645</v>
      </c>
      <c r="F563" s="20">
        <v>292</v>
      </c>
      <c r="G563" s="20">
        <v>853</v>
      </c>
      <c r="H563" s="39" t="s">
        <v>296</v>
      </c>
    </row>
    <row r="564" spans="2:8">
      <c r="D564" s="19" t="str">
        <f>CONCATENATE(учреждения!$A$6)</f>
        <v>Допобр</v>
      </c>
      <c r="E564" s="65" t="s">
        <v>645</v>
      </c>
      <c r="F564" s="20">
        <v>293</v>
      </c>
      <c r="G564" s="20">
        <v>853</v>
      </c>
      <c r="H564" s="39" t="s">
        <v>296</v>
      </c>
    </row>
    <row r="565" spans="2:8">
      <c r="D565" s="19" t="str">
        <f>CONCATENATE(учреждения!$A$6)</f>
        <v>Допобр</v>
      </c>
      <c r="E565" s="65" t="s">
        <v>646</v>
      </c>
      <c r="F565" s="20">
        <v>510</v>
      </c>
      <c r="G565" s="20">
        <v>510</v>
      </c>
      <c r="H565" s="39" t="s">
        <v>296</v>
      </c>
    </row>
    <row r="566" spans="2:8">
      <c r="D566" s="19" t="str">
        <f>CONCATENATE(учреждения!$A$6)</f>
        <v>Допобр</v>
      </c>
      <c r="E566" s="65" t="s">
        <v>647</v>
      </c>
      <c r="F566" s="20">
        <v>131</v>
      </c>
      <c r="G566" s="20">
        <v>130</v>
      </c>
      <c r="H566" s="39" t="s">
        <v>296</v>
      </c>
    </row>
    <row r="567" spans="2:8">
      <c r="D567" s="19" t="str">
        <f>CONCATENATE(учреждения!$A$6)</f>
        <v>Допобр</v>
      </c>
      <c r="E567" s="65" t="s">
        <v>648</v>
      </c>
      <c r="F567" s="20">
        <v>211</v>
      </c>
      <c r="G567" s="20">
        <v>111</v>
      </c>
      <c r="H567" s="39" t="s">
        <v>296</v>
      </c>
    </row>
    <row r="568" spans="2:8">
      <c r="D568" s="19" t="str">
        <f>CONCATENATE(учреждения!$A$6)</f>
        <v>Допобр</v>
      </c>
      <c r="E568" s="65" t="s">
        <v>649</v>
      </c>
      <c r="F568" s="20">
        <v>213</v>
      </c>
      <c r="G568" s="20">
        <v>119</v>
      </c>
      <c r="H568" s="39" t="s">
        <v>296</v>
      </c>
    </row>
    <row r="569" spans="2:8">
      <c r="D569" s="19" t="str">
        <f>CONCATENATE(учреждения!$A$6)</f>
        <v>Допобр</v>
      </c>
      <c r="E569" s="65" t="s">
        <v>650</v>
      </c>
      <c r="F569" s="20">
        <v>131</v>
      </c>
      <c r="G569" s="20">
        <v>130</v>
      </c>
      <c r="H569" s="39" t="s">
        <v>296</v>
      </c>
    </row>
    <row r="570" spans="2:8">
      <c r="D570" s="19" t="str">
        <f>CONCATENATE(учреждения!$A$6)</f>
        <v>Допобр</v>
      </c>
      <c r="E570" s="65" t="s">
        <v>651</v>
      </c>
      <c r="F570" s="20">
        <v>211</v>
      </c>
      <c r="G570" s="20">
        <v>111</v>
      </c>
      <c r="H570" s="39" t="s">
        <v>296</v>
      </c>
    </row>
    <row r="571" spans="2:8">
      <c r="D571" s="19" t="str">
        <f>CONCATENATE(учреждения!$A$6)</f>
        <v>Допобр</v>
      </c>
      <c r="E571" s="65" t="s">
        <v>652</v>
      </c>
      <c r="F571" s="20">
        <v>213</v>
      </c>
      <c r="G571" s="20">
        <v>119</v>
      </c>
      <c r="H571" s="39" t="s">
        <v>296</v>
      </c>
    </row>
    <row r="572" spans="2:8">
      <c r="D572" s="19" t="str">
        <f>CONCATENATE(учреждения!$A$6)</f>
        <v>Допобр</v>
      </c>
      <c r="E572" s="65" t="s">
        <v>653</v>
      </c>
      <c r="F572" s="20">
        <v>131</v>
      </c>
      <c r="G572" s="20">
        <v>130</v>
      </c>
      <c r="H572" s="39" t="s">
        <v>296</v>
      </c>
    </row>
    <row r="573" spans="2:8">
      <c r="D573" s="19" t="str">
        <f>CONCATENATE(учреждения!$A$6)</f>
        <v>Допобр</v>
      </c>
      <c r="E573" s="65" t="s">
        <v>654</v>
      </c>
      <c r="F573" s="20">
        <v>211</v>
      </c>
      <c r="G573" s="20">
        <v>111</v>
      </c>
      <c r="H573" s="39" t="s">
        <v>296</v>
      </c>
    </row>
    <row r="574" spans="2:8">
      <c r="D574" s="19" t="str">
        <f>CONCATENATE(учреждения!$A$6)</f>
        <v>Допобр</v>
      </c>
      <c r="E574" s="65" t="s">
        <v>655</v>
      </c>
      <c r="F574" s="20">
        <v>213</v>
      </c>
      <c r="G574" s="20">
        <v>119</v>
      </c>
      <c r="H574" s="39" t="s">
        <v>296</v>
      </c>
    </row>
    <row r="575" spans="2:8">
      <c r="D575" s="19" t="str">
        <f>CONCATENATE(учреждения!$A$6)</f>
        <v>Допобр</v>
      </c>
      <c r="E575" s="65" t="s">
        <v>656</v>
      </c>
      <c r="F575" s="20">
        <v>310</v>
      </c>
      <c r="G575" s="20">
        <v>244</v>
      </c>
      <c r="H575" s="39" t="s">
        <v>296</v>
      </c>
    </row>
    <row r="576" spans="2:8">
      <c r="B576" s="19" t="s">
        <v>194</v>
      </c>
      <c r="D576" s="19" t="str">
        <f>CONCATENATE(учреждения!$A$7)</f>
        <v>благоустройство</v>
      </c>
      <c r="E576" s="65" t="s">
        <v>659</v>
      </c>
      <c r="F576" s="20">
        <v>510</v>
      </c>
      <c r="G576" s="20">
        <v>510</v>
      </c>
      <c r="H576" s="39" t="s">
        <v>297</v>
      </c>
    </row>
    <row r="577" spans="4:8">
      <c r="D577" s="19" t="str">
        <f>CONCATENATE(учреждения!$A$7)</f>
        <v>благоустройство</v>
      </c>
      <c r="E577" s="65" t="s">
        <v>660</v>
      </c>
      <c r="F577" s="20">
        <v>131</v>
      </c>
      <c r="G577" s="20">
        <v>130</v>
      </c>
      <c r="H577" s="39" t="s">
        <v>297</v>
      </c>
    </row>
    <row r="578" spans="4:8">
      <c r="D578" s="19" t="str">
        <f>CONCATENATE(учреждения!$A$7)</f>
        <v>благоустройство</v>
      </c>
      <c r="E578" s="65" t="s">
        <v>661</v>
      </c>
      <c r="F578" s="20">
        <v>211</v>
      </c>
      <c r="G578" s="20">
        <v>111</v>
      </c>
      <c r="H578" s="39" t="s">
        <v>297</v>
      </c>
    </row>
    <row r="579" spans="4:8">
      <c r="D579" s="19" t="str">
        <f>CONCATENATE(учреждения!$A$7)</f>
        <v>благоустройство</v>
      </c>
      <c r="E579" s="65" t="s">
        <v>662</v>
      </c>
      <c r="F579" s="20">
        <v>213</v>
      </c>
      <c r="G579" s="20">
        <v>119</v>
      </c>
      <c r="H579" s="39" t="s">
        <v>297</v>
      </c>
    </row>
    <row r="580" spans="4:8">
      <c r="D580" s="19" t="str">
        <f>CONCATENATE(учреждения!$A$7)</f>
        <v>благоустройство</v>
      </c>
      <c r="E580" s="65" t="s">
        <v>663</v>
      </c>
      <c r="F580" s="20">
        <v>225</v>
      </c>
      <c r="G580" s="20">
        <v>244</v>
      </c>
      <c r="H580" s="39" t="s">
        <v>297</v>
      </c>
    </row>
    <row r="581" spans="4:8">
      <c r="D581" s="19" t="str">
        <f>CONCATENATE(учреждения!$A$7)</f>
        <v>благоустройство</v>
      </c>
      <c r="E581" s="65" t="s">
        <v>663</v>
      </c>
      <c r="F581" s="20">
        <v>226</v>
      </c>
      <c r="G581" s="20">
        <v>244</v>
      </c>
      <c r="H581" s="39" t="s">
        <v>297</v>
      </c>
    </row>
    <row r="582" spans="4:8">
      <c r="D582" s="19" t="str">
        <f>CONCATENATE(учреждения!$A$7)</f>
        <v>благоустройство</v>
      </c>
      <c r="E582" s="65" t="s">
        <v>663</v>
      </c>
      <c r="F582" s="20">
        <v>310</v>
      </c>
      <c r="G582" s="20">
        <v>244</v>
      </c>
      <c r="H582" s="39" t="s">
        <v>297</v>
      </c>
    </row>
    <row r="583" spans="4:8">
      <c r="D583" s="19" t="str">
        <f>CONCATENATE(учреждения!$A$7)</f>
        <v>благоустройство</v>
      </c>
      <c r="E583" s="65" t="s">
        <v>663</v>
      </c>
      <c r="F583" s="20">
        <v>343</v>
      </c>
      <c r="G583" s="20">
        <v>244</v>
      </c>
      <c r="H583" s="39" t="s">
        <v>297</v>
      </c>
    </row>
    <row r="584" spans="4:8">
      <c r="D584" s="19" t="str">
        <f>CONCATENATE(учреждения!$A$7)</f>
        <v>благоустройство</v>
      </c>
      <c r="E584" s="65" t="s">
        <v>663</v>
      </c>
      <c r="F584" s="20">
        <v>346</v>
      </c>
      <c r="G584" s="20">
        <v>244</v>
      </c>
      <c r="H584" s="39" t="s">
        <v>297</v>
      </c>
    </row>
    <row r="585" spans="4:8">
      <c r="D585" s="19" t="str">
        <f>CONCATENATE(учреждения!$A$7)</f>
        <v>благоустройство</v>
      </c>
      <c r="E585" s="65" t="s">
        <v>664</v>
      </c>
      <c r="F585" s="20">
        <v>510</v>
      </c>
      <c r="G585" s="20">
        <v>510</v>
      </c>
      <c r="H585" s="39" t="s">
        <v>298</v>
      </c>
    </row>
    <row r="586" spans="4:8">
      <c r="D586" s="19" t="str">
        <f>CONCATENATE(учреждения!$A$7)</f>
        <v>благоустройство</v>
      </c>
      <c r="E586" s="65" t="s">
        <v>665</v>
      </c>
      <c r="F586" s="20">
        <v>131</v>
      </c>
      <c r="G586" s="20">
        <v>130</v>
      </c>
      <c r="H586" s="39" t="s">
        <v>298</v>
      </c>
    </row>
    <row r="587" spans="4:8">
      <c r="D587" s="19" t="str">
        <f>CONCATENATE(учреждения!$A$7)</f>
        <v>благоустройство</v>
      </c>
      <c r="E587" s="65" t="s">
        <v>666</v>
      </c>
      <c r="F587" s="20">
        <v>211</v>
      </c>
      <c r="G587" s="20">
        <v>111</v>
      </c>
      <c r="H587" s="39" t="s">
        <v>298</v>
      </c>
    </row>
    <row r="588" spans="4:8">
      <c r="D588" s="19" t="str">
        <f>CONCATENATE(учреждения!$A$7)</f>
        <v>благоустройство</v>
      </c>
      <c r="E588" s="65" t="s">
        <v>667</v>
      </c>
      <c r="F588" s="20">
        <v>213</v>
      </c>
      <c r="G588" s="20">
        <v>119</v>
      </c>
      <c r="H588" s="39" t="s">
        <v>298</v>
      </c>
    </row>
    <row r="589" spans="4:8">
      <c r="D589" s="19" t="str">
        <f>CONCATENATE(учреждения!$A$7)</f>
        <v>благоустройство</v>
      </c>
      <c r="E589" s="65" t="s">
        <v>668</v>
      </c>
      <c r="F589" s="20">
        <v>225</v>
      </c>
      <c r="G589" s="20">
        <v>244</v>
      </c>
      <c r="H589" s="39" t="s">
        <v>298</v>
      </c>
    </row>
    <row r="590" spans="4:8">
      <c r="D590" s="19" t="str">
        <f>CONCATENATE(учреждения!$A$7)</f>
        <v>благоустройство</v>
      </c>
      <c r="E590" s="65" t="s">
        <v>668</v>
      </c>
      <c r="F590" s="20">
        <v>226</v>
      </c>
      <c r="G590" s="20">
        <v>244</v>
      </c>
      <c r="H590" s="39" t="s">
        <v>298</v>
      </c>
    </row>
    <row r="591" spans="4:8">
      <c r="D591" s="19" t="str">
        <f>CONCATENATE(учреждения!$A$7)</f>
        <v>благоустройство</v>
      </c>
      <c r="E591" s="65" t="s">
        <v>668</v>
      </c>
      <c r="F591" s="20">
        <v>310</v>
      </c>
      <c r="G591" s="20">
        <v>244</v>
      </c>
      <c r="H591" s="39" t="s">
        <v>298</v>
      </c>
    </row>
    <row r="592" spans="4:8">
      <c r="D592" s="19" t="str">
        <f>CONCATENATE(учреждения!$A$7)</f>
        <v>благоустройство</v>
      </c>
      <c r="E592" s="65" t="s">
        <v>668</v>
      </c>
      <c r="F592" s="20">
        <v>343</v>
      </c>
      <c r="G592" s="20">
        <v>244</v>
      </c>
      <c r="H592" s="39" t="s">
        <v>298</v>
      </c>
    </row>
    <row r="593" spans="4:8">
      <c r="D593" s="19" t="str">
        <f>CONCATENATE(учреждения!$A$7)</f>
        <v>благоустройство</v>
      </c>
      <c r="E593" s="65" t="s">
        <v>668</v>
      </c>
      <c r="F593" s="20">
        <v>346</v>
      </c>
      <c r="G593" s="20">
        <v>244</v>
      </c>
      <c r="H593" s="39" t="s">
        <v>298</v>
      </c>
    </row>
    <row r="594" spans="4:8">
      <c r="D594" s="19" t="str">
        <f>CONCATENATE(учреждения!$A$7)</f>
        <v>благоустройство</v>
      </c>
      <c r="E594" s="65" t="s">
        <v>669</v>
      </c>
      <c r="F594" s="20">
        <v>510</v>
      </c>
      <c r="G594" s="20">
        <v>510</v>
      </c>
      <c r="H594" s="39" t="s">
        <v>297</v>
      </c>
    </row>
    <row r="595" spans="4:8">
      <c r="D595" s="19" t="str">
        <f>CONCATENATE(учреждения!$A$7)</f>
        <v>благоустройство</v>
      </c>
      <c r="E595" s="65" t="s">
        <v>670</v>
      </c>
      <c r="F595" s="20">
        <v>131</v>
      </c>
      <c r="G595" s="20">
        <v>130</v>
      </c>
      <c r="H595" s="39" t="s">
        <v>297</v>
      </c>
    </row>
    <row r="596" spans="4:8">
      <c r="D596" s="19" t="str">
        <f>CONCATENATE(учреждения!$A$7)</f>
        <v>благоустройство</v>
      </c>
      <c r="E596" s="65" t="s">
        <v>671</v>
      </c>
      <c r="F596" s="20">
        <v>211</v>
      </c>
      <c r="G596" s="20">
        <v>111</v>
      </c>
      <c r="H596" s="39" t="s">
        <v>297</v>
      </c>
    </row>
    <row r="597" spans="4:8">
      <c r="D597" s="19" t="str">
        <f>CONCATENATE(учреждения!$A$7)</f>
        <v>благоустройство</v>
      </c>
      <c r="E597" s="65" t="s">
        <v>672</v>
      </c>
      <c r="F597" s="20">
        <v>213</v>
      </c>
      <c r="G597" s="20">
        <v>119</v>
      </c>
      <c r="H597" s="39" t="s">
        <v>297</v>
      </c>
    </row>
    <row r="598" spans="4:8">
      <c r="D598" s="19" t="str">
        <f>CONCATENATE(учреждения!$A$7)</f>
        <v>благоустройство</v>
      </c>
      <c r="E598" s="65" t="s">
        <v>673</v>
      </c>
      <c r="F598" s="20">
        <v>222</v>
      </c>
      <c r="G598" s="20">
        <v>244</v>
      </c>
      <c r="H598" s="39" t="s">
        <v>297</v>
      </c>
    </row>
    <row r="599" spans="4:8">
      <c r="D599" s="19" t="str">
        <f>CONCATENATE(учреждения!$A$7)</f>
        <v>благоустройство</v>
      </c>
      <c r="E599" s="65" t="s">
        <v>673</v>
      </c>
      <c r="F599" s="20">
        <v>225</v>
      </c>
      <c r="G599" s="20">
        <v>244</v>
      </c>
      <c r="H599" s="39" t="s">
        <v>297</v>
      </c>
    </row>
    <row r="600" spans="4:8">
      <c r="D600" s="19" t="str">
        <f>CONCATENATE(учреждения!$A$7)</f>
        <v>благоустройство</v>
      </c>
      <c r="E600" s="65" t="s">
        <v>673</v>
      </c>
      <c r="F600" s="20">
        <v>226</v>
      </c>
      <c r="G600" s="20">
        <v>244</v>
      </c>
      <c r="H600" s="39" t="s">
        <v>297</v>
      </c>
    </row>
    <row r="601" spans="4:8">
      <c r="D601" s="19" t="str">
        <f>CONCATENATE(учреждения!$A$7)</f>
        <v>благоустройство</v>
      </c>
      <c r="E601" s="65" t="s">
        <v>673</v>
      </c>
      <c r="F601" s="20">
        <v>310</v>
      </c>
      <c r="G601" s="20">
        <v>244</v>
      </c>
      <c r="H601" s="39" t="s">
        <v>297</v>
      </c>
    </row>
    <row r="602" spans="4:8">
      <c r="D602" s="19" t="str">
        <f>CONCATENATE(учреждения!$A$7)</f>
        <v>благоустройство</v>
      </c>
      <c r="E602" s="65" t="s">
        <v>673</v>
      </c>
      <c r="F602" s="20">
        <v>343</v>
      </c>
      <c r="G602" s="20">
        <v>244</v>
      </c>
      <c r="H602" s="39" t="s">
        <v>297</v>
      </c>
    </row>
    <row r="603" spans="4:8">
      <c r="D603" s="19" t="str">
        <f>CONCATENATE(учреждения!$A$7)</f>
        <v>благоустройство</v>
      </c>
      <c r="E603" s="65" t="s">
        <v>673</v>
      </c>
      <c r="F603" s="20">
        <v>346</v>
      </c>
      <c r="G603" s="20">
        <v>244</v>
      </c>
      <c r="H603" s="39" t="s">
        <v>297</v>
      </c>
    </row>
    <row r="604" spans="4:8">
      <c r="D604" s="19" t="str">
        <f>CONCATENATE(учреждения!$A$7)</f>
        <v>благоустройство</v>
      </c>
      <c r="E604" s="65" t="s">
        <v>674</v>
      </c>
      <c r="F604" s="20">
        <v>510</v>
      </c>
      <c r="G604" s="20">
        <v>510</v>
      </c>
      <c r="H604" s="39" t="s">
        <v>297</v>
      </c>
    </row>
    <row r="605" spans="4:8">
      <c r="D605" s="19" t="str">
        <f>CONCATENATE(учреждения!$A$7)</f>
        <v>благоустройство</v>
      </c>
      <c r="E605" s="65" t="s">
        <v>675</v>
      </c>
      <c r="F605" s="20">
        <v>131</v>
      </c>
      <c r="G605" s="20">
        <v>130</v>
      </c>
      <c r="H605" s="39" t="s">
        <v>297</v>
      </c>
    </row>
    <row r="606" spans="4:8">
      <c r="D606" s="19" t="str">
        <f>CONCATENATE(учреждения!$A$7)</f>
        <v>благоустройство</v>
      </c>
      <c r="E606" s="65" t="s">
        <v>676</v>
      </c>
      <c r="F606" s="20">
        <v>211</v>
      </c>
      <c r="G606" s="20">
        <v>111</v>
      </c>
      <c r="H606" s="39" t="s">
        <v>297</v>
      </c>
    </row>
    <row r="607" spans="4:8">
      <c r="D607" s="19" t="str">
        <f>CONCATENATE(учреждения!$A$7)</f>
        <v>благоустройство</v>
      </c>
      <c r="E607" s="65" t="s">
        <v>677</v>
      </c>
      <c r="F607" s="20">
        <v>213</v>
      </c>
      <c r="G607" s="20">
        <v>119</v>
      </c>
      <c r="H607" s="39" t="s">
        <v>297</v>
      </c>
    </row>
    <row r="608" spans="4:8">
      <c r="D608" s="19" t="str">
        <f>CONCATENATE(учреждения!$A$7)</f>
        <v>благоустройство</v>
      </c>
      <c r="E608" s="65" t="s">
        <v>678</v>
      </c>
      <c r="F608" s="20">
        <v>225</v>
      </c>
      <c r="G608" s="20">
        <v>244</v>
      </c>
      <c r="H608" s="39" t="s">
        <v>297</v>
      </c>
    </row>
    <row r="609" spans="4:8">
      <c r="D609" s="19" t="str">
        <f>CONCATENATE(учреждения!$A$7)</f>
        <v>благоустройство</v>
      </c>
      <c r="E609" s="65" t="s">
        <v>678</v>
      </c>
      <c r="F609" s="20">
        <v>226</v>
      </c>
      <c r="G609" s="20">
        <v>244</v>
      </c>
      <c r="H609" s="39" t="s">
        <v>297</v>
      </c>
    </row>
    <row r="610" spans="4:8">
      <c r="D610" s="19" t="str">
        <f>CONCATENATE(учреждения!$A$7)</f>
        <v>благоустройство</v>
      </c>
      <c r="E610" s="65" t="s">
        <v>678</v>
      </c>
      <c r="F610" s="20">
        <v>310</v>
      </c>
      <c r="G610" s="20">
        <v>244</v>
      </c>
      <c r="H610" s="39" t="s">
        <v>297</v>
      </c>
    </row>
    <row r="611" spans="4:8">
      <c r="D611" s="19" t="str">
        <f>CONCATENATE(учреждения!$A$7)</f>
        <v>благоустройство</v>
      </c>
      <c r="E611" s="65" t="s">
        <v>678</v>
      </c>
      <c r="F611" s="20">
        <v>343</v>
      </c>
      <c r="G611" s="20">
        <v>244</v>
      </c>
      <c r="H611" s="39" t="s">
        <v>297</v>
      </c>
    </row>
    <row r="612" spans="4:8">
      <c r="D612" s="19" t="str">
        <f>CONCATENATE(учреждения!$A$7)</f>
        <v>благоустройство</v>
      </c>
      <c r="E612" s="65" t="s">
        <v>678</v>
      </c>
      <c r="F612" s="20">
        <v>346</v>
      </c>
      <c r="G612" s="20">
        <v>244</v>
      </c>
      <c r="H612" s="39" t="s">
        <v>297</v>
      </c>
    </row>
    <row r="613" spans="4:8">
      <c r="D613" s="19" t="str">
        <f>CONCATENATE(учреждения!$A$7)</f>
        <v>благоустройство</v>
      </c>
      <c r="E613" s="65" t="s">
        <v>679</v>
      </c>
      <c r="F613" s="20">
        <v>510</v>
      </c>
      <c r="G613" s="20">
        <v>510</v>
      </c>
      <c r="H613" s="39" t="s">
        <v>297</v>
      </c>
    </row>
    <row r="614" spans="4:8">
      <c r="D614" s="19" t="str">
        <f>CONCATENATE(учреждения!$A$7)</f>
        <v>благоустройство</v>
      </c>
      <c r="E614" s="65" t="s">
        <v>680</v>
      </c>
      <c r="F614" s="20">
        <v>131</v>
      </c>
      <c r="G614" s="20">
        <v>130</v>
      </c>
      <c r="H614" s="39" t="s">
        <v>297</v>
      </c>
    </row>
    <row r="615" spans="4:8">
      <c r="D615" s="19" t="str">
        <f>CONCATENATE(учреждения!$A$7)</f>
        <v>благоустройство</v>
      </c>
      <c r="E615" s="65" t="s">
        <v>681</v>
      </c>
      <c r="F615" s="20">
        <v>211</v>
      </c>
      <c r="G615" s="20">
        <v>111</v>
      </c>
      <c r="H615" s="39" t="s">
        <v>297</v>
      </c>
    </row>
    <row r="616" spans="4:8">
      <c r="D616" s="19" t="str">
        <f>CONCATENATE(учреждения!$A$7)</f>
        <v>благоустройство</v>
      </c>
      <c r="E616" s="65" t="s">
        <v>682</v>
      </c>
      <c r="F616" s="20">
        <v>213</v>
      </c>
      <c r="G616" s="20">
        <v>119</v>
      </c>
      <c r="H616" s="39" t="s">
        <v>297</v>
      </c>
    </row>
    <row r="617" spans="4:8">
      <c r="D617" s="19" t="str">
        <f>CONCATENATE(учреждения!$A$7)</f>
        <v>благоустройство</v>
      </c>
      <c r="E617" s="65" t="s">
        <v>683</v>
      </c>
      <c r="F617" s="20">
        <v>222</v>
      </c>
      <c r="G617" s="20">
        <v>244</v>
      </c>
      <c r="H617" s="39" t="s">
        <v>297</v>
      </c>
    </row>
    <row r="618" spans="4:8">
      <c r="D618" s="19" t="str">
        <f>CONCATENATE(учреждения!$A$7)</f>
        <v>благоустройство</v>
      </c>
      <c r="E618" s="65" t="s">
        <v>683</v>
      </c>
      <c r="F618" s="20">
        <v>225</v>
      </c>
      <c r="G618" s="20">
        <v>244</v>
      </c>
      <c r="H618" s="39" t="s">
        <v>297</v>
      </c>
    </row>
    <row r="619" spans="4:8">
      <c r="D619" s="19" t="str">
        <f>CONCATENATE(учреждения!$A$7)</f>
        <v>благоустройство</v>
      </c>
      <c r="E619" s="65" t="s">
        <v>683</v>
      </c>
      <c r="F619" s="20">
        <v>226</v>
      </c>
      <c r="G619" s="20">
        <v>244</v>
      </c>
      <c r="H619" s="39" t="s">
        <v>297</v>
      </c>
    </row>
    <row r="620" spans="4:8">
      <c r="D620" s="19" t="str">
        <f>CONCATENATE(учреждения!$A$7)</f>
        <v>благоустройство</v>
      </c>
      <c r="E620" s="65" t="s">
        <v>683</v>
      </c>
      <c r="F620" s="20">
        <v>310</v>
      </c>
      <c r="G620" s="20">
        <v>244</v>
      </c>
      <c r="H620" s="39" t="s">
        <v>297</v>
      </c>
    </row>
    <row r="621" spans="4:8">
      <c r="D621" s="19" t="str">
        <f>CONCATENATE(учреждения!$A$7)</f>
        <v>благоустройство</v>
      </c>
      <c r="E621" s="65" t="s">
        <v>683</v>
      </c>
      <c r="F621" s="20">
        <v>343</v>
      </c>
      <c r="G621" s="20">
        <v>244</v>
      </c>
      <c r="H621" s="39" t="s">
        <v>297</v>
      </c>
    </row>
    <row r="622" spans="4:8">
      <c r="D622" s="19" t="str">
        <f>CONCATENATE(учреждения!$A$7)</f>
        <v>благоустройство</v>
      </c>
      <c r="E622" s="65" t="s">
        <v>683</v>
      </c>
      <c r="F622" s="20">
        <v>344</v>
      </c>
      <c r="G622" s="20">
        <v>244</v>
      </c>
      <c r="H622" s="39" t="s">
        <v>297</v>
      </c>
    </row>
    <row r="623" spans="4:8">
      <c r="D623" s="19" t="str">
        <f>CONCATENATE(учреждения!$A$7)</f>
        <v>благоустройство</v>
      </c>
      <c r="E623" s="65" t="s">
        <v>683</v>
      </c>
      <c r="F623" s="20">
        <v>346</v>
      </c>
      <c r="G623" s="20">
        <v>244</v>
      </c>
      <c r="H623" s="39" t="s">
        <v>297</v>
      </c>
    </row>
    <row r="624" spans="4:8">
      <c r="D624" s="19" t="str">
        <f>CONCATENATE(учреждения!$A$7)</f>
        <v>благоустройство</v>
      </c>
      <c r="E624" s="65" t="s">
        <v>684</v>
      </c>
      <c r="F624" s="20">
        <v>510</v>
      </c>
      <c r="G624" s="20">
        <v>510</v>
      </c>
      <c r="H624" s="39" t="s">
        <v>299</v>
      </c>
    </row>
    <row r="625" spans="4:8">
      <c r="D625" s="19" t="str">
        <f>CONCATENATE(учреждения!$A$7)</f>
        <v>благоустройство</v>
      </c>
      <c r="E625" s="65" t="s">
        <v>685</v>
      </c>
      <c r="F625" s="20">
        <v>131</v>
      </c>
      <c r="G625" s="20">
        <v>130</v>
      </c>
      <c r="H625" s="39" t="s">
        <v>299</v>
      </c>
    </row>
    <row r="626" spans="4:8">
      <c r="D626" s="19" t="str">
        <f>CONCATENATE(учреждения!$A$7)</f>
        <v>благоустройство</v>
      </c>
      <c r="E626" s="65" t="s">
        <v>686</v>
      </c>
      <c r="F626" s="20">
        <v>211</v>
      </c>
      <c r="G626" s="20">
        <v>111</v>
      </c>
      <c r="H626" s="39" t="s">
        <v>299</v>
      </c>
    </row>
    <row r="627" spans="4:8">
      <c r="D627" s="19" t="str">
        <f>CONCATENATE(учреждения!$A$7)</f>
        <v>благоустройство</v>
      </c>
      <c r="E627" s="65" t="s">
        <v>686</v>
      </c>
      <c r="F627" s="20">
        <v>266</v>
      </c>
      <c r="G627" s="20">
        <v>111</v>
      </c>
      <c r="H627" s="39" t="s">
        <v>299</v>
      </c>
    </row>
    <row r="628" spans="4:8">
      <c r="D628" s="19" t="str">
        <f>CONCATENATE(учреждения!$A$7)</f>
        <v>благоустройство</v>
      </c>
      <c r="E628" s="65" t="s">
        <v>687</v>
      </c>
      <c r="F628" s="20">
        <v>212</v>
      </c>
      <c r="G628" s="20">
        <v>112</v>
      </c>
      <c r="H628" s="39" t="s">
        <v>299</v>
      </c>
    </row>
    <row r="629" spans="4:8">
      <c r="D629" s="19" t="str">
        <f>CONCATENATE(учреждения!$A$7)</f>
        <v>благоустройство</v>
      </c>
      <c r="E629" s="65" t="s">
        <v>688</v>
      </c>
      <c r="F629" s="20">
        <v>213</v>
      </c>
      <c r="G629" s="20">
        <v>119</v>
      </c>
      <c r="H629" s="39" t="s">
        <v>299</v>
      </c>
    </row>
    <row r="630" spans="4:8">
      <c r="D630" s="19" t="str">
        <f>CONCATENATE(учреждения!$A$7)</f>
        <v>благоустройство</v>
      </c>
      <c r="E630" s="65" t="s">
        <v>689</v>
      </c>
      <c r="F630" s="20">
        <v>221</v>
      </c>
      <c r="G630" s="20">
        <v>244</v>
      </c>
      <c r="H630" s="39" t="s">
        <v>299</v>
      </c>
    </row>
    <row r="631" spans="4:8">
      <c r="D631" s="19" t="str">
        <f>CONCATENATE(учреждения!$A$7)</f>
        <v>благоустройство</v>
      </c>
      <c r="E631" s="65" t="s">
        <v>689</v>
      </c>
      <c r="F631" s="20">
        <v>222</v>
      </c>
      <c r="G631" s="20">
        <v>244</v>
      </c>
      <c r="H631" s="39" t="s">
        <v>299</v>
      </c>
    </row>
    <row r="632" spans="4:8">
      <c r="D632" s="19" t="str">
        <f>CONCATENATE(учреждения!$A$7)</f>
        <v>благоустройство</v>
      </c>
      <c r="E632" s="65" t="s">
        <v>690</v>
      </c>
      <c r="F632" s="20">
        <v>2231</v>
      </c>
      <c r="G632" s="20">
        <v>244</v>
      </c>
      <c r="H632" s="39" t="s">
        <v>299</v>
      </c>
    </row>
    <row r="633" spans="4:8">
      <c r="D633" s="19" t="str">
        <f>CONCATENATE(учреждения!$A$7)</f>
        <v>благоустройство</v>
      </c>
      <c r="E633" s="65" t="s">
        <v>691</v>
      </c>
      <c r="F633" s="20">
        <v>2232</v>
      </c>
      <c r="G633" s="20">
        <v>244</v>
      </c>
      <c r="H633" s="39" t="s">
        <v>299</v>
      </c>
    </row>
    <row r="634" spans="4:8">
      <c r="D634" s="19" t="str">
        <f>CONCATENATE(учреждения!$A$7)</f>
        <v>благоустройство</v>
      </c>
      <c r="E634" s="65" t="s">
        <v>692</v>
      </c>
      <c r="F634" s="20">
        <v>2233</v>
      </c>
      <c r="G634" s="20">
        <v>244</v>
      </c>
      <c r="H634" s="39" t="s">
        <v>299</v>
      </c>
    </row>
    <row r="635" spans="4:8">
      <c r="D635" s="19" t="str">
        <f>CONCATENATE(учреждения!$A$7)</f>
        <v>благоустройство</v>
      </c>
      <c r="E635" s="65" t="s">
        <v>693</v>
      </c>
      <c r="F635" s="20">
        <v>2234</v>
      </c>
      <c r="G635" s="20">
        <v>244</v>
      </c>
      <c r="H635" s="39" t="s">
        <v>299</v>
      </c>
    </row>
    <row r="636" spans="4:8">
      <c r="D636" s="19" t="str">
        <f>CONCATENATE(учреждения!$A$7)</f>
        <v>благоустройство</v>
      </c>
      <c r="E636" s="65" t="s">
        <v>689</v>
      </c>
      <c r="F636" s="20">
        <v>225</v>
      </c>
      <c r="G636" s="20">
        <v>244</v>
      </c>
      <c r="H636" s="39" t="s">
        <v>299</v>
      </c>
    </row>
    <row r="637" spans="4:8">
      <c r="D637" s="19" t="str">
        <f>CONCATENATE(учреждения!$A$7)</f>
        <v>благоустройство</v>
      </c>
      <c r="E637" s="65" t="s">
        <v>689</v>
      </c>
      <c r="F637" s="20">
        <v>226</v>
      </c>
      <c r="G637" s="20">
        <v>244</v>
      </c>
      <c r="H637" s="39" t="s">
        <v>299</v>
      </c>
    </row>
    <row r="638" spans="4:8">
      <c r="D638" s="19" t="str">
        <f>CONCATENATE(учреждения!$A$7)</f>
        <v>благоустройство</v>
      </c>
      <c r="E638" s="65" t="s">
        <v>689</v>
      </c>
      <c r="F638" s="20">
        <v>227</v>
      </c>
      <c r="G638" s="20">
        <v>244</v>
      </c>
      <c r="H638" s="39" t="s">
        <v>299</v>
      </c>
    </row>
    <row r="639" spans="4:8">
      <c r="D639" s="19" t="str">
        <f>CONCATENATE(учреждения!$A$7)</f>
        <v>благоустройство</v>
      </c>
      <c r="E639" s="65" t="s">
        <v>689</v>
      </c>
      <c r="F639" s="20">
        <v>310</v>
      </c>
      <c r="G639" s="20">
        <v>244</v>
      </c>
      <c r="H639" s="39" t="s">
        <v>299</v>
      </c>
    </row>
    <row r="640" spans="4:8">
      <c r="D640" s="19" t="str">
        <f>CONCATENATE(учреждения!$A$7)</f>
        <v>благоустройство</v>
      </c>
      <c r="E640" s="65" t="s">
        <v>689</v>
      </c>
      <c r="F640" s="20">
        <v>343</v>
      </c>
      <c r="G640" s="20">
        <v>244</v>
      </c>
      <c r="H640" s="39" t="s">
        <v>299</v>
      </c>
    </row>
    <row r="641" spans="4:8">
      <c r="D641" s="19" t="str">
        <f>CONCATENATE(учреждения!$A$7)</f>
        <v>благоустройство</v>
      </c>
      <c r="E641" s="65" t="s">
        <v>689</v>
      </c>
      <c r="F641" s="20">
        <v>345</v>
      </c>
      <c r="G641" s="20">
        <v>244</v>
      </c>
      <c r="H641" s="39" t="s">
        <v>299</v>
      </c>
    </row>
    <row r="642" spans="4:8">
      <c r="D642" s="19" t="str">
        <f>CONCATENATE(учреждения!$A$7)</f>
        <v>благоустройство</v>
      </c>
      <c r="E642" s="65" t="s">
        <v>689</v>
      </c>
      <c r="F642" s="20">
        <v>346</v>
      </c>
      <c r="G642" s="20">
        <v>244</v>
      </c>
      <c r="H642" s="39" t="s">
        <v>299</v>
      </c>
    </row>
    <row r="643" spans="4:8">
      <c r="D643" s="19" t="str">
        <f>CONCATENATE(учреждения!$A$7)</f>
        <v>благоустройство</v>
      </c>
      <c r="E643" s="65" t="s">
        <v>689</v>
      </c>
      <c r="F643" s="20">
        <v>353</v>
      </c>
      <c r="G643" s="20">
        <v>244</v>
      </c>
      <c r="H643" s="39" t="s">
        <v>299</v>
      </c>
    </row>
    <row r="644" spans="4:8">
      <c r="D644" s="19" t="str">
        <f>CONCATENATE(учреждения!$A$7)</f>
        <v>благоустройство</v>
      </c>
      <c r="E644" s="65" t="s">
        <v>694</v>
      </c>
      <c r="F644" s="20">
        <v>261</v>
      </c>
      <c r="G644" s="20">
        <v>321</v>
      </c>
      <c r="H644" s="39" t="s">
        <v>299</v>
      </c>
    </row>
    <row r="645" spans="4:8">
      <c r="D645" s="19" t="str">
        <f>CONCATENATE(учреждения!$A$7)</f>
        <v>благоустройство</v>
      </c>
      <c r="E645" s="65" t="s">
        <v>695</v>
      </c>
      <c r="F645" s="20">
        <v>291</v>
      </c>
      <c r="G645" s="20">
        <v>851</v>
      </c>
      <c r="H645" s="39" t="s">
        <v>299</v>
      </c>
    </row>
    <row r="646" spans="4:8">
      <c r="D646" s="19" t="str">
        <f>CONCATENATE(учреждения!$A$7)</f>
        <v>благоустройство</v>
      </c>
      <c r="E646" s="65" t="s">
        <v>696</v>
      </c>
      <c r="F646" s="20">
        <v>291</v>
      </c>
      <c r="G646" s="20">
        <v>852</v>
      </c>
      <c r="H646" s="39" t="s">
        <v>299</v>
      </c>
    </row>
    <row r="647" spans="4:8">
      <c r="D647" s="19" t="str">
        <f>CONCATENATE(учреждения!$A$7)</f>
        <v>благоустройство</v>
      </c>
      <c r="E647" s="65" t="s">
        <v>697</v>
      </c>
      <c r="F647" s="20">
        <v>291</v>
      </c>
      <c r="G647" s="20">
        <v>853</v>
      </c>
      <c r="H647" s="39" t="s">
        <v>299</v>
      </c>
    </row>
    <row r="648" spans="4:8">
      <c r="D648" s="19" t="str">
        <f>CONCATENATE(учреждения!$A$7)</f>
        <v>благоустройство</v>
      </c>
      <c r="E648" s="65" t="s">
        <v>697</v>
      </c>
      <c r="F648" s="20">
        <v>292</v>
      </c>
      <c r="G648" s="20">
        <v>853</v>
      </c>
      <c r="H648" s="39" t="s">
        <v>299</v>
      </c>
    </row>
    <row r="649" spans="4:8">
      <c r="D649" s="19" t="str">
        <f>CONCATENATE(учреждения!$A$7)</f>
        <v>благоустройство</v>
      </c>
      <c r="E649" s="65" t="s">
        <v>698</v>
      </c>
      <c r="F649" s="20">
        <v>130</v>
      </c>
      <c r="G649" s="20">
        <v>130</v>
      </c>
      <c r="H649" s="39" t="s">
        <v>299</v>
      </c>
    </row>
    <row r="650" spans="4:8">
      <c r="D650" s="19" t="str">
        <f>CONCATENATE(учреждения!$A$7)</f>
        <v>благоустройство</v>
      </c>
      <c r="E650" s="65" t="s">
        <v>699</v>
      </c>
      <c r="F650" s="20">
        <v>211</v>
      </c>
      <c r="G650" s="20">
        <v>111</v>
      </c>
      <c r="H650" s="39" t="s">
        <v>299</v>
      </c>
    </row>
    <row r="651" spans="4:8">
      <c r="D651" s="19" t="str">
        <f>CONCATENATE(учреждения!$A$7)</f>
        <v>благоустройство</v>
      </c>
      <c r="E651" s="65" t="s">
        <v>700</v>
      </c>
      <c r="F651" s="20">
        <v>213</v>
      </c>
      <c r="G651" s="20">
        <v>119</v>
      </c>
      <c r="H651" s="39" t="s">
        <v>299</v>
      </c>
    </row>
    <row r="652" spans="4:8">
      <c r="D652" s="19" t="str">
        <f>CONCATENATE(учреждения!$A$7)</f>
        <v>благоустройство</v>
      </c>
      <c r="E652" s="65" t="s">
        <v>701</v>
      </c>
      <c r="F652" s="20">
        <v>131</v>
      </c>
      <c r="G652" s="20">
        <v>130</v>
      </c>
      <c r="H652" s="39" t="s">
        <v>299</v>
      </c>
    </row>
    <row r="653" spans="4:8">
      <c r="D653" s="19" t="str">
        <f>CONCATENATE(учреждения!$A$7)</f>
        <v>благоустройство</v>
      </c>
      <c r="E653" s="65" t="s">
        <v>702</v>
      </c>
      <c r="F653" s="20">
        <v>211</v>
      </c>
      <c r="G653" s="20">
        <v>111</v>
      </c>
      <c r="H653" s="39" t="s">
        <v>299</v>
      </c>
    </row>
    <row r="654" spans="4:8">
      <c r="D654" s="19" t="str">
        <f>CONCATENATE(учреждения!$A$7)</f>
        <v>благоустройство</v>
      </c>
      <c r="E654" s="65" t="s">
        <v>703</v>
      </c>
      <c r="F654" s="20">
        <v>213</v>
      </c>
      <c r="G654" s="20">
        <v>119</v>
      </c>
      <c r="H654" s="39" t="s">
        <v>299</v>
      </c>
    </row>
    <row r="655" spans="4:8">
      <c r="D655" s="19" t="str">
        <f>CONCATENATE(учреждения!$A$7)</f>
        <v>благоустройство</v>
      </c>
      <c r="E655" s="65" t="s">
        <v>704</v>
      </c>
      <c r="F655" s="20">
        <v>510</v>
      </c>
      <c r="G655" s="20">
        <v>510</v>
      </c>
      <c r="H655" s="39" t="s">
        <v>298</v>
      </c>
    </row>
    <row r="656" spans="4:8">
      <c r="D656" s="19" t="str">
        <f>CONCATENATE(учреждения!$A$7)</f>
        <v>благоустройство</v>
      </c>
      <c r="E656" s="65" t="s">
        <v>705</v>
      </c>
      <c r="F656" s="20">
        <v>131</v>
      </c>
      <c r="G656" s="20">
        <v>130</v>
      </c>
      <c r="H656" s="39" t="s">
        <v>298</v>
      </c>
    </row>
    <row r="657" spans="2:8">
      <c r="D657" s="19" t="str">
        <f>CONCATENATE(учреждения!$A$7)</f>
        <v>благоустройство</v>
      </c>
      <c r="E657" s="65" t="s">
        <v>706</v>
      </c>
      <c r="F657" s="20">
        <v>310</v>
      </c>
      <c r="G657" s="20">
        <v>244</v>
      </c>
      <c r="H657" s="39" t="s">
        <v>298</v>
      </c>
    </row>
    <row r="658" spans="2:8">
      <c r="D658" s="19" t="str">
        <f>CONCATENATE(учреждения!$A$7)</f>
        <v>благоустройство</v>
      </c>
      <c r="E658" s="65" t="s">
        <v>706</v>
      </c>
      <c r="F658" s="20">
        <v>344</v>
      </c>
      <c r="G658" s="20">
        <v>244</v>
      </c>
      <c r="H658" s="39" t="s">
        <v>298</v>
      </c>
    </row>
    <row r="659" spans="2:8">
      <c r="D659" s="19" t="str">
        <f>CONCATENATE(учреждения!$A$7)</f>
        <v>благоустройство</v>
      </c>
      <c r="E659" s="65" t="s">
        <v>706</v>
      </c>
      <c r="F659" s="20">
        <v>346</v>
      </c>
      <c r="G659" s="20">
        <v>244</v>
      </c>
      <c r="H659" s="39" t="s">
        <v>298</v>
      </c>
    </row>
    <row r="660" spans="2:8">
      <c r="B660" s="19" t="s">
        <v>195</v>
      </c>
      <c r="D660" s="19" t="str">
        <f>CONCATENATE(учреждения!$A$8)</f>
        <v>МХШ</v>
      </c>
      <c r="E660" s="65" t="s">
        <v>653</v>
      </c>
      <c r="F660" s="20">
        <v>131</v>
      </c>
      <c r="G660" s="20">
        <v>130</v>
      </c>
      <c r="H660" s="39" t="s">
        <v>296</v>
      </c>
    </row>
    <row r="661" spans="2:8">
      <c r="D661" s="19" t="str">
        <f>CONCATENATE(учреждения!$A$8)</f>
        <v>МХШ</v>
      </c>
      <c r="E661" s="65" t="s">
        <v>657</v>
      </c>
      <c r="F661" s="20">
        <v>211</v>
      </c>
      <c r="G661" s="20">
        <v>111</v>
      </c>
      <c r="H661" s="39" t="s">
        <v>296</v>
      </c>
    </row>
    <row r="662" spans="2:8">
      <c r="D662" s="19" t="str">
        <f>CONCATENATE(учреждения!$A$8)</f>
        <v>МХШ</v>
      </c>
      <c r="E662" s="65" t="s">
        <v>655</v>
      </c>
      <c r="F662" s="20">
        <v>213</v>
      </c>
      <c r="G662" s="20">
        <v>119</v>
      </c>
      <c r="H662" s="39" t="s">
        <v>296</v>
      </c>
    </row>
    <row r="663" spans="2:8">
      <c r="D663" s="19" t="str">
        <f>CONCATENATE(учреждения!$A$8)</f>
        <v>МХШ</v>
      </c>
      <c r="E663" s="65" t="s">
        <v>707</v>
      </c>
      <c r="F663" s="20">
        <v>510</v>
      </c>
      <c r="G663" s="20">
        <v>510</v>
      </c>
      <c r="H663" s="39" t="s">
        <v>296</v>
      </c>
    </row>
    <row r="664" spans="2:8">
      <c r="D664" s="19" t="str">
        <f>CONCATENATE(учреждения!$A$8)</f>
        <v>МХШ</v>
      </c>
      <c r="E664" s="65" t="s">
        <v>708</v>
      </c>
      <c r="F664" s="20">
        <v>131</v>
      </c>
      <c r="G664" s="20">
        <v>130</v>
      </c>
      <c r="H664" s="39" t="s">
        <v>296</v>
      </c>
    </row>
    <row r="665" spans="2:8">
      <c r="D665" s="19" t="str">
        <f>CONCATENATE(учреждения!$A$8)</f>
        <v>МХШ</v>
      </c>
      <c r="E665" s="65" t="s">
        <v>709</v>
      </c>
      <c r="F665" s="20">
        <v>211</v>
      </c>
      <c r="G665" s="20">
        <v>111</v>
      </c>
      <c r="H665" s="39" t="s">
        <v>296</v>
      </c>
    </row>
    <row r="666" spans="2:8">
      <c r="D666" s="19" t="str">
        <f>CONCATENATE(учреждения!$A$8)</f>
        <v>МХШ</v>
      </c>
      <c r="E666" s="65" t="s">
        <v>709</v>
      </c>
      <c r="F666" s="20">
        <v>266</v>
      </c>
      <c r="G666" s="20">
        <v>111</v>
      </c>
      <c r="H666" s="39" t="s">
        <v>296</v>
      </c>
    </row>
    <row r="667" spans="2:8">
      <c r="D667" s="19" t="str">
        <f>CONCATENATE(учреждения!$A$8)</f>
        <v>МХШ</v>
      </c>
      <c r="E667" s="65" t="s">
        <v>710</v>
      </c>
      <c r="F667" s="20">
        <v>212</v>
      </c>
      <c r="G667" s="20">
        <v>112</v>
      </c>
      <c r="H667" s="39" t="s">
        <v>296</v>
      </c>
    </row>
    <row r="668" spans="2:8">
      <c r="D668" s="19" t="str">
        <f>CONCATENATE(учреждения!$A$8)</f>
        <v>МХШ</v>
      </c>
      <c r="E668" s="65" t="s">
        <v>710</v>
      </c>
      <c r="F668" s="20">
        <v>226</v>
      </c>
      <c r="G668" s="20">
        <v>112</v>
      </c>
      <c r="H668" s="39" t="s">
        <v>296</v>
      </c>
    </row>
    <row r="669" spans="2:8">
      <c r="D669" s="19" t="str">
        <f>CONCATENATE(учреждения!$A$8)</f>
        <v>МХШ</v>
      </c>
      <c r="E669" s="65" t="s">
        <v>710</v>
      </c>
      <c r="F669" s="20">
        <v>266</v>
      </c>
      <c r="G669" s="20">
        <v>112</v>
      </c>
      <c r="H669" s="39" t="s">
        <v>296</v>
      </c>
    </row>
    <row r="670" spans="2:8">
      <c r="D670" s="19" t="str">
        <f>CONCATENATE(учреждения!$A$8)</f>
        <v>МХШ</v>
      </c>
      <c r="E670" s="65" t="s">
        <v>711</v>
      </c>
      <c r="F670" s="20">
        <v>213</v>
      </c>
      <c r="G670" s="20">
        <v>119</v>
      </c>
      <c r="H670" s="39" t="s">
        <v>296</v>
      </c>
    </row>
    <row r="671" spans="2:8">
      <c r="D671" s="19" t="str">
        <f>CONCATENATE(учреждения!$A$8)</f>
        <v>МХШ</v>
      </c>
      <c r="E671" s="65" t="s">
        <v>712</v>
      </c>
      <c r="F671" s="20">
        <v>221</v>
      </c>
      <c r="G671" s="20">
        <v>244</v>
      </c>
      <c r="H671" s="39" t="s">
        <v>296</v>
      </c>
    </row>
    <row r="672" spans="2:8">
      <c r="D672" s="19" t="str">
        <f>CONCATENATE(учреждения!$A$8)</f>
        <v>МХШ</v>
      </c>
      <c r="E672" s="65" t="s">
        <v>712</v>
      </c>
      <c r="F672" s="20">
        <v>222</v>
      </c>
      <c r="G672" s="20">
        <v>244</v>
      </c>
      <c r="H672" s="39" t="s">
        <v>296</v>
      </c>
    </row>
    <row r="673" spans="4:8">
      <c r="D673" s="19" t="str">
        <f>CONCATENATE(учреждения!$A$8)</f>
        <v>МХШ</v>
      </c>
      <c r="E673" s="65" t="s">
        <v>713</v>
      </c>
      <c r="F673" s="20">
        <v>2231</v>
      </c>
      <c r="G673" s="20">
        <v>244</v>
      </c>
      <c r="H673" s="39" t="s">
        <v>296</v>
      </c>
    </row>
    <row r="674" spans="4:8">
      <c r="D674" s="19" t="str">
        <f>CONCATENATE(учреждения!$A$8)</f>
        <v>МХШ</v>
      </c>
      <c r="E674" s="65" t="s">
        <v>714</v>
      </c>
      <c r="F674" s="20">
        <v>2232</v>
      </c>
      <c r="G674" s="20">
        <v>244</v>
      </c>
      <c r="H674" s="39" t="s">
        <v>296</v>
      </c>
    </row>
    <row r="675" spans="4:8">
      <c r="D675" s="19" t="str">
        <f>CONCATENATE(учреждения!$A$8)</f>
        <v>МХШ</v>
      </c>
      <c r="E675" s="65" t="s">
        <v>715</v>
      </c>
      <c r="F675" s="20">
        <v>2233</v>
      </c>
      <c r="G675" s="20">
        <v>244</v>
      </c>
      <c r="H675" s="39" t="s">
        <v>296</v>
      </c>
    </row>
    <row r="676" spans="4:8">
      <c r="D676" s="19" t="str">
        <f>CONCATENATE(учреждения!$A$8)</f>
        <v>МХШ</v>
      </c>
      <c r="E676" s="65" t="s">
        <v>716</v>
      </c>
      <c r="F676" s="20">
        <v>2234</v>
      </c>
      <c r="G676" s="20">
        <v>244</v>
      </c>
      <c r="H676" s="39" t="s">
        <v>296</v>
      </c>
    </row>
    <row r="677" spans="4:8">
      <c r="D677" s="19" t="str">
        <f>CONCATENATE(учреждения!$A$8)</f>
        <v>МХШ</v>
      </c>
      <c r="E677" s="65" t="s">
        <v>712</v>
      </c>
      <c r="F677" s="20">
        <v>225</v>
      </c>
      <c r="G677" s="20">
        <v>244</v>
      </c>
      <c r="H677" s="39" t="s">
        <v>296</v>
      </c>
    </row>
    <row r="678" spans="4:8">
      <c r="D678" s="19" t="str">
        <f>CONCATENATE(учреждения!$A$8)</f>
        <v>МХШ</v>
      </c>
      <c r="E678" s="65" t="s">
        <v>712</v>
      </c>
      <c r="F678" s="20">
        <v>226</v>
      </c>
      <c r="G678" s="20">
        <v>244</v>
      </c>
      <c r="H678" s="39" t="s">
        <v>296</v>
      </c>
    </row>
    <row r="679" spans="4:8">
      <c r="D679" s="19" t="str">
        <f>CONCATENATE(учреждения!$A$8)</f>
        <v>МХШ</v>
      </c>
      <c r="E679" s="65" t="s">
        <v>712</v>
      </c>
      <c r="F679" s="20">
        <v>310</v>
      </c>
      <c r="G679" s="20">
        <v>244</v>
      </c>
      <c r="H679" s="39" t="s">
        <v>296</v>
      </c>
    </row>
    <row r="680" spans="4:8">
      <c r="D680" s="19" t="str">
        <f>CONCATENATE(учреждения!$A$8)</f>
        <v>МХШ</v>
      </c>
      <c r="E680" s="65" t="s">
        <v>712</v>
      </c>
      <c r="F680" s="20">
        <v>341</v>
      </c>
      <c r="G680" s="20">
        <v>244</v>
      </c>
      <c r="H680" s="39" t="s">
        <v>296</v>
      </c>
    </row>
    <row r="681" spans="4:8">
      <c r="D681" s="19" t="str">
        <f>CONCATENATE(учреждения!$A$8)</f>
        <v>МХШ</v>
      </c>
      <c r="E681" s="65" t="s">
        <v>712</v>
      </c>
      <c r="F681" s="20">
        <v>344</v>
      </c>
      <c r="G681" s="20">
        <v>244</v>
      </c>
      <c r="H681" s="39" t="s">
        <v>296</v>
      </c>
    </row>
    <row r="682" spans="4:8">
      <c r="D682" s="19" t="str">
        <f>CONCATENATE(учреждения!$A$8)</f>
        <v>МХШ</v>
      </c>
      <c r="E682" s="65" t="s">
        <v>712</v>
      </c>
      <c r="F682" s="20">
        <v>345</v>
      </c>
      <c r="G682" s="20">
        <v>244</v>
      </c>
      <c r="H682" s="39" t="s">
        <v>296</v>
      </c>
    </row>
    <row r="683" spans="4:8">
      <c r="D683" s="19" t="str">
        <f>CONCATENATE(учреждения!$A$8)</f>
        <v>МХШ</v>
      </c>
      <c r="E683" s="65" t="s">
        <v>712</v>
      </c>
      <c r="F683" s="20">
        <v>346</v>
      </c>
      <c r="G683" s="20">
        <v>244</v>
      </c>
      <c r="H683" s="39" t="s">
        <v>296</v>
      </c>
    </row>
    <row r="684" spans="4:8">
      <c r="D684" s="19" t="str">
        <f>CONCATENATE(учреждения!$A$8)</f>
        <v>МХШ</v>
      </c>
      <c r="E684" s="65" t="s">
        <v>712</v>
      </c>
      <c r="F684" s="20">
        <v>349</v>
      </c>
      <c r="G684" s="20">
        <v>244</v>
      </c>
      <c r="H684" s="39" t="s">
        <v>296</v>
      </c>
    </row>
    <row r="685" spans="4:8">
      <c r="D685" s="19" t="str">
        <f>CONCATENATE(учреждения!$A$8)</f>
        <v>МХШ</v>
      </c>
      <c r="E685" s="65" t="s">
        <v>712</v>
      </c>
      <c r="F685" s="20">
        <v>353</v>
      </c>
      <c r="G685" s="20">
        <v>244</v>
      </c>
      <c r="H685" s="39" t="s">
        <v>296</v>
      </c>
    </row>
    <row r="686" spans="4:8">
      <c r="D686" s="19" t="str">
        <f>CONCATENATE(учреждения!$A$8)</f>
        <v>МХШ</v>
      </c>
      <c r="E686" s="65" t="s">
        <v>717</v>
      </c>
      <c r="F686" s="20">
        <v>291</v>
      </c>
      <c r="G686" s="20">
        <v>851</v>
      </c>
      <c r="H686" s="39" t="s">
        <v>296</v>
      </c>
    </row>
    <row r="687" spans="4:8">
      <c r="D687" s="19" t="str">
        <f>CONCATENATE(учреждения!$A$8)</f>
        <v>МХШ</v>
      </c>
      <c r="E687" s="65" t="s">
        <v>718</v>
      </c>
      <c r="F687" s="20">
        <v>291</v>
      </c>
      <c r="G687" s="20">
        <v>853</v>
      </c>
      <c r="H687" s="39" t="s">
        <v>296</v>
      </c>
    </row>
    <row r="688" spans="4:8">
      <c r="D688" s="19" t="str">
        <f>CONCATENATE(учреждения!$A$8)</f>
        <v>МХШ</v>
      </c>
      <c r="E688" s="65" t="s">
        <v>718</v>
      </c>
      <c r="F688" s="20">
        <v>293</v>
      </c>
      <c r="G688" s="20">
        <v>853</v>
      </c>
      <c r="H688" s="39" t="s">
        <v>296</v>
      </c>
    </row>
    <row r="689" spans="2:8">
      <c r="D689" s="19" t="str">
        <f>CONCATENATE(учреждения!$A$8)</f>
        <v>МХШ</v>
      </c>
      <c r="E689" s="65" t="s">
        <v>719</v>
      </c>
      <c r="F689" s="20">
        <v>510</v>
      </c>
      <c r="G689" s="20">
        <v>510</v>
      </c>
      <c r="H689" s="39" t="s">
        <v>296</v>
      </c>
    </row>
    <row r="690" spans="2:8">
      <c r="D690" s="19" t="str">
        <f>CONCATENATE(учреждения!$A$8)</f>
        <v>МХШ</v>
      </c>
      <c r="E690" s="65" t="s">
        <v>720</v>
      </c>
      <c r="F690" s="20">
        <v>131</v>
      </c>
      <c r="G690" s="20">
        <v>130</v>
      </c>
      <c r="H690" s="39" t="s">
        <v>296</v>
      </c>
    </row>
    <row r="691" spans="2:8">
      <c r="D691" s="19" t="str">
        <f>CONCATENATE(учреждения!$A$8)</f>
        <v>МХШ</v>
      </c>
      <c r="E691" s="65" t="s">
        <v>721</v>
      </c>
      <c r="F691" s="20">
        <v>211</v>
      </c>
      <c r="G691" s="20">
        <v>111</v>
      </c>
      <c r="H691" s="39" t="s">
        <v>296</v>
      </c>
    </row>
    <row r="692" spans="2:8">
      <c r="D692" s="19" t="str">
        <f>CONCATENATE(учреждения!$A$8)</f>
        <v>МХШ</v>
      </c>
      <c r="E692" s="65" t="s">
        <v>722</v>
      </c>
      <c r="F692" s="20">
        <v>213</v>
      </c>
      <c r="G692" s="20">
        <v>119</v>
      </c>
      <c r="H692" s="39" t="s">
        <v>296</v>
      </c>
    </row>
    <row r="693" spans="2:8">
      <c r="D693" s="19" t="str">
        <f>CONCATENATE(учреждения!$A$8)</f>
        <v>МХШ</v>
      </c>
      <c r="E693" s="65" t="s">
        <v>723</v>
      </c>
      <c r="F693" s="20">
        <v>131</v>
      </c>
      <c r="G693" s="20">
        <v>130</v>
      </c>
      <c r="H693" s="39" t="s">
        <v>296</v>
      </c>
    </row>
    <row r="694" spans="2:8">
      <c r="D694" s="19" t="str">
        <f>CONCATENATE(учреждения!$A$8)</f>
        <v>МХШ</v>
      </c>
      <c r="E694" s="65" t="s">
        <v>724</v>
      </c>
      <c r="F694" s="20">
        <v>211</v>
      </c>
      <c r="G694" s="20">
        <v>111</v>
      </c>
      <c r="H694" s="39" t="s">
        <v>296</v>
      </c>
    </row>
    <row r="695" spans="2:8">
      <c r="D695" s="19" t="str">
        <f>CONCATENATE(учреждения!$A$8)</f>
        <v>МХШ</v>
      </c>
      <c r="E695" s="65" t="s">
        <v>725</v>
      </c>
      <c r="F695" s="20">
        <v>213</v>
      </c>
      <c r="G695" s="20">
        <v>119</v>
      </c>
      <c r="H695" s="39" t="s">
        <v>296</v>
      </c>
    </row>
    <row r="696" spans="2:8">
      <c r="B696" s="19" t="s">
        <v>196</v>
      </c>
      <c r="D696" s="19" t="str">
        <f>CONCATENATE(учреждения!$A$9)</f>
        <v>ЦБС</v>
      </c>
      <c r="E696" s="65" t="s">
        <v>726</v>
      </c>
      <c r="F696" s="20">
        <v>510</v>
      </c>
      <c r="G696" s="20">
        <v>510</v>
      </c>
      <c r="H696" s="39" t="s">
        <v>300</v>
      </c>
    </row>
    <row r="697" spans="2:8">
      <c r="D697" s="19" t="str">
        <f>CONCATENATE(учреждения!$A$9)</f>
        <v>ЦБС</v>
      </c>
      <c r="E697" s="65" t="s">
        <v>727</v>
      </c>
      <c r="F697" s="20">
        <v>131</v>
      </c>
      <c r="G697" s="20">
        <v>130</v>
      </c>
      <c r="H697" s="39" t="s">
        <v>300</v>
      </c>
    </row>
    <row r="698" spans="2:8">
      <c r="D698" s="19" t="str">
        <f>CONCATENATE(учреждения!$A$9)</f>
        <v>ЦБС</v>
      </c>
      <c r="E698" s="65" t="s">
        <v>728</v>
      </c>
      <c r="F698" s="20">
        <v>211</v>
      </c>
      <c r="G698" s="20">
        <v>111</v>
      </c>
      <c r="H698" s="39" t="s">
        <v>300</v>
      </c>
    </row>
    <row r="699" spans="2:8">
      <c r="D699" s="19" t="str">
        <f>CONCATENATE(учреждения!$A$9)</f>
        <v>ЦБС</v>
      </c>
      <c r="E699" s="65" t="s">
        <v>728</v>
      </c>
      <c r="F699" s="20">
        <v>266</v>
      </c>
      <c r="G699" s="20">
        <v>111</v>
      </c>
      <c r="H699" s="39" t="s">
        <v>300</v>
      </c>
    </row>
    <row r="700" spans="2:8">
      <c r="D700" s="19" t="str">
        <f>CONCATENATE(учреждения!$A$9)</f>
        <v>ЦБС</v>
      </c>
      <c r="E700" s="65" t="s">
        <v>729</v>
      </c>
      <c r="F700" s="20">
        <v>212</v>
      </c>
      <c r="G700" s="20">
        <v>112</v>
      </c>
      <c r="H700" s="39" t="s">
        <v>300</v>
      </c>
    </row>
    <row r="701" spans="2:8">
      <c r="D701" s="19" t="str">
        <f>CONCATENATE(учреждения!$A$9)</f>
        <v>ЦБС</v>
      </c>
      <c r="E701" s="65" t="s">
        <v>729</v>
      </c>
      <c r="F701" s="20">
        <v>226</v>
      </c>
      <c r="G701" s="20">
        <v>112</v>
      </c>
      <c r="H701" s="39" t="s">
        <v>300</v>
      </c>
    </row>
    <row r="702" spans="2:8">
      <c r="D702" s="19" t="str">
        <f>CONCATENATE(учреждения!$A$9)</f>
        <v>ЦБС</v>
      </c>
      <c r="E702" s="65" t="s">
        <v>729</v>
      </c>
      <c r="F702" s="20">
        <v>266</v>
      </c>
      <c r="G702" s="20">
        <v>112</v>
      </c>
      <c r="H702" s="39" t="s">
        <v>300</v>
      </c>
    </row>
    <row r="703" spans="2:8">
      <c r="D703" s="19" t="str">
        <f>CONCATENATE(учреждения!$A$9)</f>
        <v>ЦБС</v>
      </c>
      <c r="E703" s="65" t="s">
        <v>730</v>
      </c>
      <c r="F703" s="20">
        <v>213</v>
      </c>
      <c r="G703" s="20">
        <v>119</v>
      </c>
      <c r="H703" s="39" t="s">
        <v>300</v>
      </c>
    </row>
    <row r="704" spans="2:8">
      <c r="D704" s="19" t="str">
        <f>CONCATENATE(учреждения!$A$9)</f>
        <v>ЦБС</v>
      </c>
      <c r="E704" s="65" t="s">
        <v>731</v>
      </c>
      <c r="F704" s="20">
        <v>221</v>
      </c>
      <c r="G704" s="20">
        <v>244</v>
      </c>
      <c r="H704" s="39" t="s">
        <v>300</v>
      </c>
    </row>
    <row r="705" spans="4:8">
      <c r="D705" s="19" t="str">
        <f>CONCATENATE(учреждения!$A$9)</f>
        <v>ЦБС</v>
      </c>
      <c r="E705" s="65" t="s">
        <v>731</v>
      </c>
      <c r="F705" s="20">
        <v>222</v>
      </c>
      <c r="G705" s="20">
        <v>244</v>
      </c>
      <c r="H705" s="39" t="s">
        <v>300</v>
      </c>
    </row>
    <row r="706" spans="4:8">
      <c r="D706" s="19" t="str">
        <f>CONCATENATE(учреждения!$A$9)</f>
        <v>ЦБС</v>
      </c>
      <c r="E706" s="65" t="s">
        <v>732</v>
      </c>
      <c r="F706" s="20">
        <v>2231</v>
      </c>
      <c r="G706" s="20">
        <v>244</v>
      </c>
      <c r="H706" s="39" t="s">
        <v>300</v>
      </c>
    </row>
    <row r="707" spans="4:8">
      <c r="D707" s="19" t="str">
        <f>CONCATENATE(учреждения!$A$9)</f>
        <v>ЦБС</v>
      </c>
      <c r="E707" s="65" t="s">
        <v>733</v>
      </c>
      <c r="F707" s="20">
        <v>2232</v>
      </c>
      <c r="G707" s="20">
        <v>244</v>
      </c>
      <c r="H707" s="39" t="s">
        <v>300</v>
      </c>
    </row>
    <row r="708" spans="4:8">
      <c r="D708" s="19" t="str">
        <f>CONCATENATE(учреждения!$A$9)</f>
        <v>ЦБС</v>
      </c>
      <c r="E708" s="65" t="s">
        <v>734</v>
      </c>
      <c r="F708" s="20">
        <v>2233</v>
      </c>
      <c r="G708" s="20">
        <v>244</v>
      </c>
      <c r="H708" s="39" t="s">
        <v>300</v>
      </c>
    </row>
    <row r="709" spans="4:8">
      <c r="D709" s="19" t="str">
        <f>CONCATENATE(учреждения!$A$9)</f>
        <v>ЦБС</v>
      </c>
      <c r="E709" s="65" t="s">
        <v>735</v>
      </c>
      <c r="F709" s="20">
        <v>2234</v>
      </c>
      <c r="G709" s="20">
        <v>244</v>
      </c>
      <c r="H709" s="39" t="s">
        <v>300</v>
      </c>
    </row>
    <row r="710" spans="4:8">
      <c r="D710" s="19" t="str">
        <f>CONCATENATE(учреждения!$A$9)</f>
        <v>ЦБС</v>
      </c>
      <c r="E710" s="65" t="s">
        <v>731</v>
      </c>
      <c r="F710" s="20">
        <v>225</v>
      </c>
      <c r="G710" s="20">
        <v>244</v>
      </c>
      <c r="H710" s="39" t="s">
        <v>300</v>
      </c>
    </row>
    <row r="711" spans="4:8">
      <c r="D711" s="19" t="str">
        <f>CONCATENATE(учреждения!$A$9)</f>
        <v>ЦБС</v>
      </c>
      <c r="E711" s="65" t="s">
        <v>731</v>
      </c>
      <c r="F711" s="20">
        <v>226</v>
      </c>
      <c r="G711" s="20">
        <v>244</v>
      </c>
      <c r="H711" s="39" t="s">
        <v>300</v>
      </c>
    </row>
    <row r="712" spans="4:8">
      <c r="D712" s="19" t="str">
        <f>CONCATENATE(учреждения!$A$9)</f>
        <v>ЦБС</v>
      </c>
      <c r="E712" s="65" t="s">
        <v>731</v>
      </c>
      <c r="F712" s="20">
        <v>296</v>
      </c>
      <c r="G712" s="20">
        <v>244</v>
      </c>
      <c r="H712" s="39" t="s">
        <v>300</v>
      </c>
    </row>
    <row r="713" spans="4:8">
      <c r="D713" s="19" t="str">
        <f>CONCATENATE(учреждения!$A$9)</f>
        <v>ЦБС</v>
      </c>
      <c r="E713" s="65" t="s">
        <v>731</v>
      </c>
      <c r="F713" s="20">
        <v>310</v>
      </c>
      <c r="G713" s="20">
        <v>244</v>
      </c>
      <c r="H713" s="39" t="s">
        <v>300</v>
      </c>
    </row>
    <row r="714" spans="4:8">
      <c r="D714" s="19" t="str">
        <f>CONCATENATE(учреждения!$A$9)</f>
        <v>ЦБС</v>
      </c>
      <c r="E714" s="65" t="s">
        <v>731</v>
      </c>
      <c r="F714" s="20">
        <v>343</v>
      </c>
      <c r="G714" s="20">
        <v>244</v>
      </c>
      <c r="H714" s="39" t="s">
        <v>300</v>
      </c>
    </row>
    <row r="715" spans="4:8">
      <c r="D715" s="19" t="str">
        <f>CONCATENATE(учреждения!$A$9)</f>
        <v>ЦБС</v>
      </c>
      <c r="E715" s="65" t="s">
        <v>731</v>
      </c>
      <c r="F715" s="20">
        <v>344</v>
      </c>
      <c r="G715" s="20">
        <v>244</v>
      </c>
      <c r="H715" s="39" t="s">
        <v>300</v>
      </c>
    </row>
    <row r="716" spans="4:8">
      <c r="D716" s="19" t="str">
        <f>CONCATENATE(учреждения!$A$9)</f>
        <v>ЦБС</v>
      </c>
      <c r="E716" s="65" t="s">
        <v>731</v>
      </c>
      <c r="F716" s="20">
        <v>345</v>
      </c>
      <c r="G716" s="20">
        <v>244</v>
      </c>
      <c r="H716" s="39" t="s">
        <v>300</v>
      </c>
    </row>
    <row r="717" spans="4:8">
      <c r="D717" s="19" t="str">
        <f>CONCATENATE(учреждения!$A$9)</f>
        <v>ЦБС</v>
      </c>
      <c r="E717" s="65" t="s">
        <v>731</v>
      </c>
      <c r="F717" s="20">
        <v>346</v>
      </c>
      <c r="G717" s="20">
        <v>244</v>
      </c>
      <c r="H717" s="39" t="s">
        <v>300</v>
      </c>
    </row>
    <row r="718" spans="4:8">
      <c r="D718" s="19" t="str">
        <f>CONCATENATE(учреждения!$A$9)</f>
        <v>ЦБС</v>
      </c>
      <c r="E718" s="65" t="s">
        <v>731</v>
      </c>
      <c r="F718" s="20">
        <v>349</v>
      </c>
      <c r="G718" s="20">
        <v>244</v>
      </c>
      <c r="H718" s="39" t="s">
        <v>300</v>
      </c>
    </row>
    <row r="719" spans="4:8">
      <c r="D719" s="19" t="str">
        <f>CONCATENATE(учреждения!$A$9)</f>
        <v>ЦБС</v>
      </c>
      <c r="E719" s="65" t="s">
        <v>731</v>
      </c>
      <c r="F719" s="20">
        <v>352</v>
      </c>
      <c r="G719" s="20">
        <v>244</v>
      </c>
      <c r="H719" s="39" t="s">
        <v>300</v>
      </c>
    </row>
    <row r="720" spans="4:8">
      <c r="D720" s="19" t="str">
        <f>CONCATENATE(учреждения!$A$9)</f>
        <v>ЦБС</v>
      </c>
      <c r="E720" s="65" t="s">
        <v>731</v>
      </c>
      <c r="F720" s="20">
        <v>353</v>
      </c>
      <c r="G720" s="20">
        <v>244</v>
      </c>
      <c r="H720" s="39" t="s">
        <v>300</v>
      </c>
    </row>
    <row r="721" spans="2:8">
      <c r="D721" s="19" t="str">
        <f>CONCATENATE(учреждения!$A$9)</f>
        <v>ЦБС</v>
      </c>
      <c r="E721" s="65" t="s">
        <v>736</v>
      </c>
      <c r="F721" s="20">
        <v>296</v>
      </c>
      <c r="G721" s="20">
        <v>831</v>
      </c>
      <c r="H721" s="39" t="s">
        <v>300</v>
      </c>
    </row>
    <row r="722" spans="2:8">
      <c r="D722" s="19" t="str">
        <f>CONCATENATE(учреждения!$A$9)</f>
        <v>ЦБС</v>
      </c>
      <c r="E722" s="65" t="s">
        <v>737</v>
      </c>
      <c r="F722" s="20">
        <v>291</v>
      </c>
      <c r="G722" s="20">
        <v>851</v>
      </c>
      <c r="H722" s="39" t="s">
        <v>300</v>
      </c>
    </row>
    <row r="723" spans="2:8">
      <c r="D723" s="19" t="str">
        <f>CONCATENATE(учреждения!$A$9)</f>
        <v>ЦБС</v>
      </c>
      <c r="E723" s="65" t="s">
        <v>738</v>
      </c>
      <c r="F723" s="20">
        <v>291</v>
      </c>
      <c r="G723" s="20">
        <v>852</v>
      </c>
      <c r="H723" s="39" t="s">
        <v>300</v>
      </c>
    </row>
    <row r="724" spans="2:8">
      <c r="D724" s="19" t="str">
        <f>CONCATENATE(учреждения!$A$9)</f>
        <v>ЦБС</v>
      </c>
      <c r="E724" s="65" t="s">
        <v>739</v>
      </c>
      <c r="F724" s="20">
        <v>291</v>
      </c>
      <c r="G724" s="20">
        <v>853</v>
      </c>
      <c r="H724" s="39" t="s">
        <v>300</v>
      </c>
    </row>
    <row r="725" spans="2:8">
      <c r="D725" s="19" t="str">
        <f>CONCATENATE(учреждения!$A$9)</f>
        <v>ЦБС</v>
      </c>
      <c r="E725" s="65" t="s">
        <v>739</v>
      </c>
      <c r="F725" s="20">
        <v>292</v>
      </c>
      <c r="G725" s="20">
        <v>853</v>
      </c>
      <c r="H725" s="39" t="s">
        <v>300</v>
      </c>
    </row>
    <row r="726" spans="2:8">
      <c r="D726" s="19" t="str">
        <f>CONCATENATE(учреждения!$A$9)</f>
        <v>ЦБС</v>
      </c>
      <c r="E726" s="65" t="s">
        <v>740</v>
      </c>
      <c r="F726" s="20">
        <v>510</v>
      </c>
      <c r="G726" s="20">
        <v>510</v>
      </c>
      <c r="H726" s="39" t="s">
        <v>300</v>
      </c>
    </row>
    <row r="727" spans="2:8">
      <c r="D727" s="19" t="str">
        <f>CONCATENATE(учреждения!$A$9)</f>
        <v>ЦБС</v>
      </c>
      <c r="E727" s="65" t="s">
        <v>741</v>
      </c>
      <c r="F727" s="20">
        <v>131</v>
      </c>
      <c r="G727" s="20">
        <v>130</v>
      </c>
      <c r="H727" s="39" t="s">
        <v>300</v>
      </c>
    </row>
    <row r="728" spans="2:8">
      <c r="D728" s="19" t="str">
        <f>CONCATENATE(учреждения!$A$9)</f>
        <v>ЦБС</v>
      </c>
      <c r="E728" s="65" t="s">
        <v>742</v>
      </c>
      <c r="F728" s="20">
        <v>211</v>
      </c>
      <c r="G728" s="20">
        <v>111</v>
      </c>
      <c r="H728" s="39" t="s">
        <v>300</v>
      </c>
    </row>
    <row r="729" spans="2:8">
      <c r="D729" s="19" t="str">
        <f>CONCATENATE(учреждения!$A$9)</f>
        <v>ЦБС</v>
      </c>
      <c r="E729" s="65" t="s">
        <v>743</v>
      </c>
      <c r="F729" s="20">
        <v>213</v>
      </c>
      <c r="G729" s="20">
        <v>119</v>
      </c>
      <c r="H729" s="39" t="s">
        <v>300</v>
      </c>
    </row>
    <row r="730" spans="2:8">
      <c r="D730" s="19" t="str">
        <f>CONCATENATE(учреждения!$A$9)</f>
        <v>ЦБС</v>
      </c>
      <c r="E730" s="65" t="s">
        <v>744</v>
      </c>
      <c r="F730" s="20">
        <v>131</v>
      </c>
      <c r="G730" s="20">
        <v>130</v>
      </c>
      <c r="H730" s="39" t="s">
        <v>300</v>
      </c>
    </row>
    <row r="731" spans="2:8">
      <c r="D731" s="19" t="str">
        <f>CONCATENATE(учреждения!$A$9)</f>
        <v>ЦБС</v>
      </c>
      <c r="E731" s="65" t="s">
        <v>745</v>
      </c>
      <c r="F731" s="20">
        <v>211</v>
      </c>
      <c r="G731" s="20">
        <v>111</v>
      </c>
      <c r="H731" s="39" t="s">
        <v>300</v>
      </c>
    </row>
    <row r="732" spans="2:8">
      <c r="D732" s="19" t="str">
        <f>CONCATENATE(учреждения!$A$9)</f>
        <v>ЦБС</v>
      </c>
      <c r="E732" s="65" t="s">
        <v>746</v>
      </c>
      <c r="F732" s="20">
        <v>213</v>
      </c>
      <c r="G732" s="20">
        <v>119</v>
      </c>
      <c r="H732" s="39" t="s">
        <v>300</v>
      </c>
    </row>
    <row r="733" spans="2:8">
      <c r="B733" s="19" t="s">
        <v>197</v>
      </c>
      <c r="D733" s="19" t="str">
        <f>CONCATENATE(учреждения!$A$10)</f>
        <v>музей</v>
      </c>
      <c r="E733" s="65" t="s">
        <v>747</v>
      </c>
      <c r="F733" s="20">
        <v>510</v>
      </c>
      <c r="G733" s="20">
        <v>510</v>
      </c>
      <c r="H733" s="39" t="s">
        <v>300</v>
      </c>
    </row>
    <row r="734" spans="2:8">
      <c r="D734" s="19" t="str">
        <f>CONCATENATE(учреждения!$A$10)</f>
        <v>музей</v>
      </c>
      <c r="E734" s="65" t="s">
        <v>748</v>
      </c>
      <c r="F734" s="20">
        <v>131</v>
      </c>
      <c r="G734" s="20">
        <v>130</v>
      </c>
      <c r="H734" s="39" t="s">
        <v>300</v>
      </c>
    </row>
    <row r="735" spans="2:8">
      <c r="D735" s="19" t="str">
        <f>CONCATENATE(учреждения!$A$10)</f>
        <v>музей</v>
      </c>
      <c r="E735" s="65" t="s">
        <v>749</v>
      </c>
      <c r="F735" s="20">
        <v>211</v>
      </c>
      <c r="G735" s="20">
        <v>111</v>
      </c>
      <c r="H735" s="39" t="s">
        <v>300</v>
      </c>
    </row>
    <row r="736" spans="2:8">
      <c r="D736" s="19" t="str">
        <f>CONCATENATE(учреждения!$A$10)</f>
        <v>музей</v>
      </c>
      <c r="E736" s="65" t="s">
        <v>749</v>
      </c>
      <c r="F736" s="20">
        <v>266</v>
      </c>
      <c r="G736" s="20">
        <v>111</v>
      </c>
      <c r="H736" s="39" t="s">
        <v>300</v>
      </c>
    </row>
    <row r="737" spans="4:8">
      <c r="D737" s="19" t="str">
        <f>CONCATENATE(учреждения!$A$10)</f>
        <v>музей</v>
      </c>
      <c r="E737" s="65" t="s">
        <v>750</v>
      </c>
      <c r="F737" s="20">
        <v>212</v>
      </c>
      <c r="G737" s="20">
        <v>112</v>
      </c>
      <c r="H737" s="39" t="s">
        <v>300</v>
      </c>
    </row>
    <row r="738" spans="4:8">
      <c r="D738" s="19" t="str">
        <f>CONCATENATE(учреждения!$A$10)</f>
        <v>музей</v>
      </c>
      <c r="E738" s="65" t="s">
        <v>750</v>
      </c>
      <c r="F738" s="20">
        <v>226</v>
      </c>
      <c r="G738" s="20">
        <v>112</v>
      </c>
      <c r="H738" s="39" t="s">
        <v>300</v>
      </c>
    </row>
    <row r="739" spans="4:8">
      <c r="D739" s="19" t="str">
        <f>CONCATENATE(учреждения!$A$10)</f>
        <v>музей</v>
      </c>
      <c r="E739" s="65" t="s">
        <v>750</v>
      </c>
      <c r="F739" s="20">
        <v>266</v>
      </c>
      <c r="G739" s="20">
        <v>112</v>
      </c>
      <c r="H739" s="39" t="s">
        <v>300</v>
      </c>
    </row>
    <row r="740" spans="4:8">
      <c r="D740" s="19" t="str">
        <f>CONCATENATE(учреждения!$A$10)</f>
        <v>музей</v>
      </c>
      <c r="E740" s="65" t="s">
        <v>751</v>
      </c>
      <c r="F740" s="20">
        <v>213</v>
      </c>
      <c r="G740" s="20">
        <v>119</v>
      </c>
      <c r="H740" s="39" t="s">
        <v>300</v>
      </c>
    </row>
    <row r="741" spans="4:8">
      <c r="D741" s="19" t="str">
        <f>CONCATENATE(учреждения!$A$10)</f>
        <v>музей</v>
      </c>
      <c r="E741" s="65" t="s">
        <v>752</v>
      </c>
      <c r="F741" s="20">
        <v>221</v>
      </c>
      <c r="G741" s="20">
        <v>244</v>
      </c>
      <c r="H741" s="39" t="s">
        <v>300</v>
      </c>
    </row>
    <row r="742" spans="4:8">
      <c r="D742" s="19" t="str">
        <f>CONCATENATE(учреждения!$A$10)</f>
        <v>музей</v>
      </c>
      <c r="E742" s="65" t="s">
        <v>752</v>
      </c>
      <c r="F742" s="20">
        <v>222</v>
      </c>
      <c r="G742" s="20">
        <v>244</v>
      </c>
      <c r="H742" s="39" t="s">
        <v>300</v>
      </c>
    </row>
    <row r="743" spans="4:8">
      <c r="D743" s="19" t="str">
        <f>CONCATENATE(учреждения!$A$10)</f>
        <v>музей</v>
      </c>
      <c r="E743" s="65" t="s">
        <v>753</v>
      </c>
      <c r="F743" s="20">
        <v>2231</v>
      </c>
      <c r="G743" s="20">
        <v>244</v>
      </c>
      <c r="H743" s="39" t="s">
        <v>300</v>
      </c>
    </row>
    <row r="744" spans="4:8">
      <c r="D744" s="19" t="str">
        <f>CONCATENATE(учреждения!$A$10)</f>
        <v>музей</v>
      </c>
      <c r="E744" s="65" t="s">
        <v>754</v>
      </c>
      <c r="F744" s="20">
        <v>2232</v>
      </c>
      <c r="G744" s="20">
        <v>244</v>
      </c>
      <c r="H744" s="39" t="s">
        <v>300</v>
      </c>
    </row>
    <row r="745" spans="4:8">
      <c r="D745" s="19" t="str">
        <f>CONCATENATE(учреждения!$A$10)</f>
        <v>музей</v>
      </c>
      <c r="E745" s="65" t="s">
        <v>755</v>
      </c>
      <c r="F745" s="20">
        <v>2233</v>
      </c>
      <c r="G745" s="20">
        <v>244</v>
      </c>
      <c r="H745" s="39" t="s">
        <v>300</v>
      </c>
    </row>
    <row r="746" spans="4:8">
      <c r="D746" s="19" t="str">
        <f>CONCATENATE(учреждения!$A$10)</f>
        <v>музей</v>
      </c>
      <c r="E746" s="65" t="s">
        <v>756</v>
      </c>
      <c r="F746" s="20">
        <v>2234</v>
      </c>
      <c r="G746" s="20">
        <v>244</v>
      </c>
      <c r="H746" s="39" t="s">
        <v>300</v>
      </c>
    </row>
    <row r="747" spans="4:8">
      <c r="D747" s="19" t="str">
        <f>CONCATENATE(учреждения!$A$10)</f>
        <v>музей</v>
      </c>
      <c r="E747" s="65" t="s">
        <v>752</v>
      </c>
      <c r="F747" s="20">
        <v>225</v>
      </c>
      <c r="G747" s="20">
        <v>244</v>
      </c>
      <c r="H747" s="39" t="s">
        <v>300</v>
      </c>
    </row>
    <row r="748" spans="4:8">
      <c r="D748" s="19" t="str">
        <f>CONCATENATE(учреждения!$A$10)</f>
        <v>музей</v>
      </c>
      <c r="E748" s="65" t="s">
        <v>752</v>
      </c>
      <c r="F748" s="20">
        <v>226</v>
      </c>
      <c r="G748" s="20">
        <v>244</v>
      </c>
      <c r="H748" s="39" t="s">
        <v>300</v>
      </c>
    </row>
    <row r="749" spans="4:8">
      <c r="D749" s="19" t="str">
        <f>CONCATENATE(учреждения!$A$10)</f>
        <v>музей</v>
      </c>
      <c r="E749" s="65" t="s">
        <v>752</v>
      </c>
      <c r="F749" s="20">
        <v>310</v>
      </c>
      <c r="G749" s="20">
        <v>244</v>
      </c>
      <c r="H749" s="39" t="s">
        <v>300</v>
      </c>
    </row>
    <row r="750" spans="4:8">
      <c r="D750" s="19" t="str">
        <f>CONCATENATE(учреждения!$A$10)</f>
        <v>музей</v>
      </c>
      <c r="E750" s="65" t="s">
        <v>752</v>
      </c>
      <c r="F750" s="20">
        <v>344</v>
      </c>
      <c r="G750" s="20">
        <v>244</v>
      </c>
      <c r="H750" s="39" t="s">
        <v>300</v>
      </c>
    </row>
    <row r="751" spans="4:8">
      <c r="D751" s="19" t="str">
        <f>CONCATENATE(учреждения!$A$10)</f>
        <v>музей</v>
      </c>
      <c r="E751" s="65" t="s">
        <v>752</v>
      </c>
      <c r="F751" s="20">
        <v>346</v>
      </c>
      <c r="G751" s="20">
        <v>244</v>
      </c>
      <c r="H751" s="39" t="s">
        <v>300</v>
      </c>
    </row>
    <row r="752" spans="4:8">
      <c r="D752" s="19" t="str">
        <f>CONCATENATE(учреждения!$A$10)</f>
        <v>музей</v>
      </c>
      <c r="E752" s="65" t="s">
        <v>752</v>
      </c>
      <c r="F752" s="20">
        <v>349</v>
      </c>
      <c r="G752" s="20">
        <v>244</v>
      </c>
      <c r="H752" s="39" t="s">
        <v>300</v>
      </c>
    </row>
    <row r="753" spans="2:8">
      <c r="D753" s="19" t="str">
        <f>CONCATENATE(учреждения!$A$10)</f>
        <v>музей</v>
      </c>
      <c r="E753" s="65" t="s">
        <v>752</v>
      </c>
      <c r="F753" s="20">
        <v>353</v>
      </c>
      <c r="G753" s="20">
        <v>244</v>
      </c>
      <c r="H753" s="39" t="s">
        <v>300</v>
      </c>
    </row>
    <row r="754" spans="2:8">
      <c r="D754" s="19" t="str">
        <f>CONCATENATE(учреждения!$A$10)</f>
        <v>музей</v>
      </c>
      <c r="E754" s="65" t="s">
        <v>757</v>
      </c>
      <c r="F754" s="20">
        <v>291</v>
      </c>
      <c r="G754" s="20">
        <v>851</v>
      </c>
      <c r="H754" s="39" t="s">
        <v>300</v>
      </c>
    </row>
    <row r="755" spans="2:8">
      <c r="D755" s="19" t="str">
        <f>CONCATENATE(учреждения!$A$10)</f>
        <v>музей</v>
      </c>
      <c r="E755" s="65" t="s">
        <v>758</v>
      </c>
      <c r="F755" s="20">
        <v>291</v>
      </c>
      <c r="G755" s="20">
        <v>853</v>
      </c>
      <c r="H755" s="39" t="s">
        <v>300</v>
      </c>
    </row>
    <row r="756" spans="2:8">
      <c r="D756" s="19" t="str">
        <f>CONCATENATE(учреждения!$A$10)</f>
        <v>музей</v>
      </c>
      <c r="E756" s="65" t="s">
        <v>758</v>
      </c>
      <c r="F756" s="20">
        <v>292</v>
      </c>
      <c r="G756" s="20">
        <v>853</v>
      </c>
      <c r="H756" s="39" t="s">
        <v>300</v>
      </c>
    </row>
    <row r="757" spans="2:8">
      <c r="D757" s="19" t="str">
        <f>CONCATENATE(учреждения!$A$10)</f>
        <v>музей</v>
      </c>
      <c r="E757" s="65" t="s">
        <v>758</v>
      </c>
      <c r="F757" s="20">
        <v>293</v>
      </c>
      <c r="G757" s="20">
        <v>853</v>
      </c>
      <c r="H757" s="39" t="s">
        <v>300</v>
      </c>
    </row>
    <row r="758" spans="2:8">
      <c r="D758" s="19" t="str">
        <f>CONCATENATE(учреждения!$A$10)</f>
        <v>музей</v>
      </c>
      <c r="E758" s="65" t="s">
        <v>759</v>
      </c>
      <c r="F758" s="20">
        <v>510</v>
      </c>
      <c r="G758" s="20">
        <v>510</v>
      </c>
      <c r="H758" s="39" t="s">
        <v>300</v>
      </c>
    </row>
    <row r="759" spans="2:8">
      <c r="D759" s="19" t="str">
        <f>CONCATENATE(учреждения!$A$10)</f>
        <v>музей</v>
      </c>
      <c r="E759" s="65" t="s">
        <v>760</v>
      </c>
      <c r="F759" s="20">
        <v>131</v>
      </c>
      <c r="G759" s="20">
        <v>130</v>
      </c>
      <c r="H759" s="39" t="s">
        <v>300</v>
      </c>
    </row>
    <row r="760" spans="2:8">
      <c r="D760" s="19" t="str">
        <f>CONCATENATE(учреждения!$A$10)</f>
        <v>музей</v>
      </c>
      <c r="E760" s="65" t="s">
        <v>761</v>
      </c>
      <c r="F760" s="20">
        <v>211</v>
      </c>
      <c r="G760" s="20">
        <v>111</v>
      </c>
      <c r="H760" s="39" t="s">
        <v>300</v>
      </c>
    </row>
    <row r="761" spans="2:8">
      <c r="D761" s="19" t="str">
        <f>CONCATENATE(учреждения!$A$10)</f>
        <v>музей</v>
      </c>
      <c r="E761" s="65" t="s">
        <v>762</v>
      </c>
      <c r="F761" s="20">
        <v>213</v>
      </c>
      <c r="G761" s="20">
        <v>119</v>
      </c>
      <c r="H761" s="39" t="s">
        <v>300</v>
      </c>
    </row>
    <row r="762" spans="2:8">
      <c r="D762" s="19" t="str">
        <f>CONCATENATE(учреждения!$A$10)</f>
        <v>музей</v>
      </c>
      <c r="E762" s="65" t="s">
        <v>763</v>
      </c>
      <c r="F762" s="20">
        <v>131</v>
      </c>
      <c r="G762" s="20">
        <v>130</v>
      </c>
      <c r="H762" s="39" t="s">
        <v>300</v>
      </c>
    </row>
    <row r="763" spans="2:8">
      <c r="D763" s="19" t="str">
        <f>CONCATENATE(учреждения!$A$10)</f>
        <v>музей</v>
      </c>
      <c r="E763" s="65" t="s">
        <v>764</v>
      </c>
      <c r="F763" s="20">
        <v>211</v>
      </c>
      <c r="G763" s="20">
        <v>111</v>
      </c>
      <c r="H763" s="39" t="s">
        <v>300</v>
      </c>
    </row>
    <row r="764" spans="2:8">
      <c r="D764" s="19" t="str">
        <f>CONCATENATE(учреждения!$A$10)</f>
        <v>музей</v>
      </c>
      <c r="E764" s="65" t="s">
        <v>765</v>
      </c>
      <c r="F764" s="20">
        <v>213</v>
      </c>
      <c r="G764" s="20">
        <v>119</v>
      </c>
      <c r="H764" s="39" t="s">
        <v>300</v>
      </c>
    </row>
    <row r="765" spans="2:8">
      <c r="B765" s="19" t="s">
        <v>198</v>
      </c>
      <c r="D765" s="19" t="str">
        <f>CONCATENATE(учреждения!$A$12)</f>
        <v>культура</v>
      </c>
      <c r="E765" s="65" t="s">
        <v>766</v>
      </c>
      <c r="F765" s="20">
        <v>131</v>
      </c>
      <c r="G765" s="20">
        <v>130</v>
      </c>
      <c r="H765" s="39" t="s">
        <v>300</v>
      </c>
    </row>
    <row r="766" spans="2:8">
      <c r="D766" s="19" t="str">
        <f>CONCATENATE(учреждения!$A$12)</f>
        <v>культура</v>
      </c>
      <c r="E766" s="65" t="s">
        <v>767</v>
      </c>
      <c r="F766" s="20">
        <v>211</v>
      </c>
      <c r="G766" s="20">
        <v>111</v>
      </c>
      <c r="H766" s="39" t="s">
        <v>300</v>
      </c>
    </row>
    <row r="767" spans="2:8">
      <c r="D767" s="19" t="str">
        <f>CONCATENATE(учреждения!$A$12)</f>
        <v>культура</v>
      </c>
      <c r="E767" s="65" t="s">
        <v>768</v>
      </c>
      <c r="F767" s="20">
        <v>213</v>
      </c>
      <c r="G767" s="20">
        <v>119</v>
      </c>
      <c r="H767" s="39" t="s">
        <v>300</v>
      </c>
    </row>
    <row r="768" spans="2:8">
      <c r="D768" s="19" t="str">
        <f>CONCATENATE(учреждения!$A$12)</f>
        <v>культура</v>
      </c>
      <c r="E768" s="65" t="s">
        <v>769</v>
      </c>
      <c r="F768" s="20">
        <v>510</v>
      </c>
      <c r="G768" s="20">
        <v>510</v>
      </c>
      <c r="H768" s="39" t="s">
        <v>300</v>
      </c>
    </row>
    <row r="769" spans="4:8">
      <c r="D769" s="19" t="str">
        <f>CONCATENATE(учреждения!$A$12)</f>
        <v>культура</v>
      </c>
      <c r="E769" s="65" t="s">
        <v>770</v>
      </c>
      <c r="F769" s="20">
        <v>131</v>
      </c>
      <c r="G769" s="20">
        <v>130</v>
      </c>
      <c r="H769" s="39" t="s">
        <v>300</v>
      </c>
    </row>
    <row r="770" spans="4:8">
      <c r="D770" s="19" t="str">
        <f>CONCATENATE(учреждения!$A$12)</f>
        <v>культура</v>
      </c>
      <c r="E770" s="65" t="s">
        <v>771</v>
      </c>
      <c r="F770" s="20">
        <v>211</v>
      </c>
      <c r="G770" s="20">
        <v>111</v>
      </c>
      <c r="H770" s="39" t="s">
        <v>300</v>
      </c>
    </row>
    <row r="771" spans="4:8">
      <c r="D771" s="19" t="str">
        <f>CONCATENATE(учреждения!$A$12)</f>
        <v>культура</v>
      </c>
      <c r="E771" s="65" t="s">
        <v>771</v>
      </c>
      <c r="F771" s="20">
        <v>266</v>
      </c>
      <c r="G771" s="20">
        <v>111</v>
      </c>
      <c r="H771" s="39" t="s">
        <v>300</v>
      </c>
    </row>
    <row r="772" spans="4:8">
      <c r="D772" s="19" t="str">
        <f>CONCATENATE(учреждения!$A$12)</f>
        <v>культура</v>
      </c>
      <c r="E772" s="65" t="s">
        <v>772</v>
      </c>
      <c r="F772" s="20">
        <v>212</v>
      </c>
      <c r="G772" s="20">
        <v>112</v>
      </c>
      <c r="H772" s="39" t="s">
        <v>300</v>
      </c>
    </row>
    <row r="773" spans="4:8">
      <c r="D773" s="19" t="str">
        <f>CONCATENATE(учреждения!$A$12)</f>
        <v>культура</v>
      </c>
      <c r="E773" s="65" t="s">
        <v>772</v>
      </c>
      <c r="F773" s="20">
        <v>226</v>
      </c>
      <c r="G773" s="20">
        <v>112</v>
      </c>
      <c r="H773" s="39" t="s">
        <v>300</v>
      </c>
    </row>
    <row r="774" spans="4:8">
      <c r="D774" s="19" t="str">
        <f>CONCATENATE(учреждения!$A$12)</f>
        <v>культура</v>
      </c>
      <c r="E774" s="65" t="s">
        <v>772</v>
      </c>
      <c r="F774" s="20">
        <v>266</v>
      </c>
      <c r="G774" s="20">
        <v>112</v>
      </c>
      <c r="H774" s="39" t="s">
        <v>300</v>
      </c>
    </row>
    <row r="775" spans="4:8">
      <c r="D775" s="19" t="str">
        <f>CONCATENATE(учреждения!$A$12)</f>
        <v>культура</v>
      </c>
      <c r="E775" s="65" t="s">
        <v>773</v>
      </c>
      <c r="F775" s="20">
        <v>213</v>
      </c>
      <c r="G775" s="20">
        <v>119</v>
      </c>
      <c r="H775" s="39" t="s">
        <v>300</v>
      </c>
    </row>
    <row r="776" spans="4:8">
      <c r="D776" s="19" t="str">
        <f>CONCATENATE(учреждения!$A$12)</f>
        <v>культура</v>
      </c>
      <c r="E776" s="65" t="s">
        <v>773</v>
      </c>
      <c r="F776" s="20">
        <v>267</v>
      </c>
      <c r="G776" s="20">
        <v>119</v>
      </c>
      <c r="H776" s="39" t="s">
        <v>300</v>
      </c>
    </row>
    <row r="777" spans="4:8">
      <c r="D777" s="19" t="str">
        <f>CONCATENATE(учреждения!$A$12)</f>
        <v>культура</v>
      </c>
      <c r="E777" s="65" t="s">
        <v>774</v>
      </c>
      <c r="F777" s="20">
        <v>221</v>
      </c>
      <c r="G777" s="20">
        <v>244</v>
      </c>
      <c r="H777" s="39" t="s">
        <v>300</v>
      </c>
    </row>
    <row r="778" spans="4:8">
      <c r="D778" s="19" t="str">
        <f>CONCATENATE(учреждения!$A$12)</f>
        <v>культура</v>
      </c>
      <c r="E778" s="65" t="s">
        <v>774</v>
      </c>
      <c r="F778" s="20">
        <v>222</v>
      </c>
      <c r="G778" s="20">
        <v>244</v>
      </c>
      <c r="H778" s="39" t="s">
        <v>300</v>
      </c>
    </row>
    <row r="779" spans="4:8">
      <c r="D779" s="19" t="str">
        <f>CONCATENATE(учреждения!$A$12)</f>
        <v>культура</v>
      </c>
      <c r="E779" s="65" t="s">
        <v>775</v>
      </c>
      <c r="F779" s="20">
        <v>2231</v>
      </c>
      <c r="G779" s="20">
        <v>244</v>
      </c>
      <c r="H779" s="39" t="s">
        <v>300</v>
      </c>
    </row>
    <row r="780" spans="4:8">
      <c r="D780" s="19" t="str">
        <f>CONCATENATE(учреждения!$A$12)</f>
        <v>культура</v>
      </c>
      <c r="E780" s="65" t="s">
        <v>776</v>
      </c>
      <c r="F780" s="20">
        <v>2232</v>
      </c>
      <c r="G780" s="20">
        <v>244</v>
      </c>
      <c r="H780" s="39" t="s">
        <v>300</v>
      </c>
    </row>
    <row r="781" spans="4:8">
      <c r="D781" s="19" t="str">
        <f>CONCATENATE(учреждения!$A$12)</f>
        <v>культура</v>
      </c>
      <c r="E781" s="65" t="s">
        <v>777</v>
      </c>
      <c r="F781" s="20">
        <v>2233</v>
      </c>
      <c r="G781" s="20">
        <v>244</v>
      </c>
      <c r="H781" s="39" t="s">
        <v>300</v>
      </c>
    </row>
    <row r="782" spans="4:8">
      <c r="D782" s="19" t="str">
        <f>CONCATENATE(учреждения!$A$12)</f>
        <v>культура</v>
      </c>
      <c r="E782" s="65" t="s">
        <v>778</v>
      </c>
      <c r="F782" s="20">
        <v>2234</v>
      </c>
      <c r="G782" s="20">
        <v>244</v>
      </c>
      <c r="H782" s="39" t="s">
        <v>300</v>
      </c>
    </row>
    <row r="783" spans="4:8">
      <c r="D783" s="19" t="str">
        <f>CONCATENATE(учреждения!$A$12)</f>
        <v>культура</v>
      </c>
      <c r="E783" s="65" t="s">
        <v>774</v>
      </c>
      <c r="F783" s="20">
        <v>225</v>
      </c>
      <c r="G783" s="20">
        <v>244</v>
      </c>
      <c r="H783" s="39" t="s">
        <v>300</v>
      </c>
    </row>
    <row r="784" spans="4:8">
      <c r="D784" s="19" t="str">
        <f>CONCATENATE(учреждения!$A$12)</f>
        <v>культура</v>
      </c>
      <c r="E784" s="65" t="s">
        <v>774</v>
      </c>
      <c r="F784" s="20">
        <v>226</v>
      </c>
      <c r="G784" s="20">
        <v>244</v>
      </c>
      <c r="H784" s="39" t="s">
        <v>300</v>
      </c>
    </row>
    <row r="785" spans="4:8">
      <c r="D785" s="19" t="str">
        <f>CONCATENATE(учреждения!$A$12)</f>
        <v>культура</v>
      </c>
      <c r="E785" s="65" t="s">
        <v>774</v>
      </c>
      <c r="F785" s="20">
        <v>296</v>
      </c>
      <c r="G785" s="20">
        <v>244</v>
      </c>
      <c r="H785" s="39" t="s">
        <v>300</v>
      </c>
    </row>
    <row r="786" spans="4:8">
      <c r="D786" s="19" t="str">
        <f>CONCATENATE(учреждения!$A$12)</f>
        <v>культура</v>
      </c>
      <c r="E786" s="65" t="s">
        <v>774</v>
      </c>
      <c r="F786" s="20">
        <v>310</v>
      </c>
      <c r="G786" s="20">
        <v>244</v>
      </c>
      <c r="H786" s="39" t="s">
        <v>300</v>
      </c>
    </row>
    <row r="787" spans="4:8">
      <c r="D787" s="19" t="str">
        <f>CONCATENATE(учреждения!$A$12)</f>
        <v>культура</v>
      </c>
      <c r="E787" s="65" t="s">
        <v>774</v>
      </c>
      <c r="F787" s="20">
        <v>341</v>
      </c>
      <c r="G787" s="20">
        <v>244</v>
      </c>
      <c r="H787" s="39" t="s">
        <v>300</v>
      </c>
    </row>
    <row r="788" spans="4:8">
      <c r="D788" s="19" t="str">
        <f>CONCATENATE(учреждения!$A$12)</f>
        <v>культура</v>
      </c>
      <c r="E788" s="65" t="s">
        <v>774</v>
      </c>
      <c r="F788" s="20">
        <v>343</v>
      </c>
      <c r="G788" s="20">
        <v>244</v>
      </c>
      <c r="H788" s="39" t="s">
        <v>300</v>
      </c>
    </row>
    <row r="789" spans="4:8">
      <c r="D789" s="19" t="str">
        <f>CONCATENATE(учреждения!$A$12)</f>
        <v>культура</v>
      </c>
      <c r="E789" s="65" t="s">
        <v>774</v>
      </c>
      <c r="F789" s="20">
        <v>344</v>
      </c>
      <c r="G789" s="20">
        <v>244</v>
      </c>
      <c r="H789" s="39" t="s">
        <v>300</v>
      </c>
    </row>
    <row r="790" spans="4:8">
      <c r="D790" s="19" t="str">
        <f>CONCATENATE(учреждения!$A$12)</f>
        <v>культура</v>
      </c>
      <c r="E790" s="65" t="s">
        <v>774</v>
      </c>
      <c r="F790" s="20">
        <v>345</v>
      </c>
      <c r="G790" s="20">
        <v>244</v>
      </c>
      <c r="H790" s="39" t="s">
        <v>300</v>
      </c>
    </row>
    <row r="791" spans="4:8">
      <c r="D791" s="19" t="str">
        <f>CONCATENATE(учреждения!$A$12)</f>
        <v>культура</v>
      </c>
      <c r="E791" s="65" t="s">
        <v>774</v>
      </c>
      <c r="F791" s="20">
        <v>346</v>
      </c>
      <c r="G791" s="20">
        <v>244</v>
      </c>
      <c r="H791" s="39" t="s">
        <v>300</v>
      </c>
    </row>
    <row r="792" spans="4:8">
      <c r="D792" s="19" t="str">
        <f>CONCATENATE(учреждения!$A$12)</f>
        <v>культура</v>
      </c>
      <c r="E792" s="65" t="s">
        <v>774</v>
      </c>
      <c r="F792" s="20">
        <v>349</v>
      </c>
      <c r="G792" s="20">
        <v>244</v>
      </c>
      <c r="H792" s="39" t="s">
        <v>300</v>
      </c>
    </row>
    <row r="793" spans="4:8">
      <c r="D793" s="19" t="str">
        <f>CONCATENATE(учреждения!$A$12)</f>
        <v>культура</v>
      </c>
      <c r="E793" s="65" t="s">
        <v>774</v>
      </c>
      <c r="F793" s="20">
        <v>353</v>
      </c>
      <c r="G793" s="20">
        <v>244</v>
      </c>
      <c r="H793" s="39" t="s">
        <v>300</v>
      </c>
    </row>
    <row r="794" spans="4:8">
      <c r="D794" s="19" t="str">
        <f>CONCATENATE(учреждения!$A$12)</f>
        <v>культура</v>
      </c>
      <c r="E794" s="65" t="s">
        <v>779</v>
      </c>
      <c r="F794" s="20">
        <v>296</v>
      </c>
      <c r="G794" s="20">
        <v>831</v>
      </c>
      <c r="H794" s="39" t="s">
        <v>300</v>
      </c>
    </row>
    <row r="795" spans="4:8">
      <c r="D795" s="19" t="str">
        <f>CONCATENATE(учреждения!$A$12)</f>
        <v>культура</v>
      </c>
      <c r="E795" s="65" t="s">
        <v>780</v>
      </c>
      <c r="F795" s="20">
        <v>291</v>
      </c>
      <c r="G795" s="20">
        <v>851</v>
      </c>
      <c r="H795" s="39" t="s">
        <v>300</v>
      </c>
    </row>
    <row r="796" spans="4:8">
      <c r="D796" s="19" t="str">
        <f>CONCATENATE(учреждения!$A$12)</f>
        <v>культура</v>
      </c>
      <c r="E796" s="65" t="s">
        <v>781</v>
      </c>
      <c r="F796" s="20">
        <v>291</v>
      </c>
      <c r="G796" s="20">
        <v>852</v>
      </c>
      <c r="H796" s="39" t="s">
        <v>300</v>
      </c>
    </row>
    <row r="797" spans="4:8">
      <c r="D797" s="19" t="str">
        <f>CONCATENATE(учреждения!$A$12)</f>
        <v>культура</v>
      </c>
      <c r="E797" s="65" t="s">
        <v>782</v>
      </c>
      <c r="F797" s="20">
        <v>291</v>
      </c>
      <c r="G797" s="20">
        <v>853</v>
      </c>
      <c r="H797" s="39" t="s">
        <v>300</v>
      </c>
    </row>
    <row r="798" spans="4:8">
      <c r="D798" s="19" t="str">
        <f>CONCATENATE(учреждения!$A$12)</f>
        <v>культура</v>
      </c>
      <c r="E798" s="65" t="s">
        <v>782</v>
      </c>
      <c r="F798" s="20">
        <v>292</v>
      </c>
      <c r="G798" s="20">
        <v>853</v>
      </c>
      <c r="H798" s="39" t="s">
        <v>300</v>
      </c>
    </row>
    <row r="799" spans="4:8">
      <c r="D799" s="19" t="str">
        <f>CONCATENATE(учреждения!$A$12)</f>
        <v>культура</v>
      </c>
      <c r="E799" s="65" t="s">
        <v>783</v>
      </c>
      <c r="F799" s="20">
        <v>510</v>
      </c>
      <c r="G799" s="20">
        <v>510</v>
      </c>
      <c r="H799" s="39" t="s">
        <v>300</v>
      </c>
    </row>
    <row r="800" spans="4:8">
      <c r="D800" s="19" t="str">
        <f>CONCATENATE(учреждения!$A$12)</f>
        <v>культура</v>
      </c>
      <c r="E800" s="65" t="s">
        <v>784</v>
      </c>
      <c r="F800" s="20">
        <v>131</v>
      </c>
      <c r="G800" s="20">
        <v>130</v>
      </c>
      <c r="H800" s="39" t="s">
        <v>300</v>
      </c>
    </row>
    <row r="801" spans="2:8">
      <c r="D801" s="19" t="str">
        <f>CONCATENATE(учреждения!$A$12)</f>
        <v>культура</v>
      </c>
      <c r="E801" s="65" t="s">
        <v>785</v>
      </c>
      <c r="F801" s="20">
        <v>211</v>
      </c>
      <c r="G801" s="20">
        <v>111</v>
      </c>
      <c r="H801" s="39" t="s">
        <v>300</v>
      </c>
    </row>
    <row r="802" spans="2:8">
      <c r="D802" s="19" t="str">
        <f>CONCATENATE(учреждения!$A$12)</f>
        <v>культура</v>
      </c>
      <c r="E802" s="65" t="s">
        <v>786</v>
      </c>
      <c r="F802" s="20">
        <v>213</v>
      </c>
      <c r="G802" s="20">
        <v>119</v>
      </c>
      <c r="H802" s="39" t="s">
        <v>300</v>
      </c>
    </row>
    <row r="803" spans="2:8">
      <c r="B803" s="19" t="s">
        <v>199</v>
      </c>
      <c r="D803" s="19" t="str">
        <f>CONCATENATE(учреждения!$A$13)</f>
        <v>спорт</v>
      </c>
      <c r="E803" s="65" t="s">
        <v>653</v>
      </c>
      <c r="F803" s="20">
        <v>131</v>
      </c>
      <c r="G803" s="20">
        <v>130</v>
      </c>
      <c r="H803" s="39" t="s">
        <v>296</v>
      </c>
    </row>
    <row r="804" spans="2:8">
      <c r="D804" s="19" t="str">
        <f>CONCATENATE(учреждения!$A$13)</f>
        <v>спорт</v>
      </c>
      <c r="E804" s="65" t="s">
        <v>654</v>
      </c>
      <c r="F804" s="20">
        <v>211</v>
      </c>
      <c r="G804" s="20">
        <v>111</v>
      </c>
      <c r="H804" s="39" t="s">
        <v>296</v>
      </c>
    </row>
    <row r="805" spans="2:8">
      <c r="D805" s="19" t="str">
        <f>CONCATENATE(учреждения!$A$13)</f>
        <v>спорт</v>
      </c>
      <c r="E805" s="65" t="s">
        <v>655</v>
      </c>
      <c r="F805" s="20">
        <v>213</v>
      </c>
      <c r="G805" s="20">
        <v>119</v>
      </c>
      <c r="H805" s="39" t="s">
        <v>296</v>
      </c>
    </row>
    <row r="806" spans="2:8">
      <c r="D806" s="19" t="str">
        <f>CONCATENATE(учреждения!$A$13)</f>
        <v>спорт</v>
      </c>
      <c r="E806" s="65" t="s">
        <v>656</v>
      </c>
      <c r="F806" s="20">
        <v>310</v>
      </c>
      <c r="G806" s="20">
        <v>244</v>
      </c>
      <c r="H806" s="39" t="s">
        <v>296</v>
      </c>
    </row>
    <row r="807" spans="2:8">
      <c r="D807" s="19" t="str">
        <f>CONCATENATE(учреждения!$A$13)</f>
        <v>спорт</v>
      </c>
      <c r="E807" s="65" t="s">
        <v>658</v>
      </c>
      <c r="F807" s="20">
        <v>346</v>
      </c>
      <c r="G807" s="20">
        <v>244</v>
      </c>
      <c r="H807" s="39" t="s">
        <v>296</v>
      </c>
    </row>
    <row r="808" spans="2:8">
      <c r="D808" s="19" t="str">
        <f>CONCATENATE(учреждения!$A$13)</f>
        <v>спорт</v>
      </c>
      <c r="E808" s="65" t="s">
        <v>788</v>
      </c>
      <c r="F808" s="20">
        <v>131</v>
      </c>
      <c r="G808" s="20">
        <v>130</v>
      </c>
      <c r="H808" s="39" t="s">
        <v>296</v>
      </c>
    </row>
    <row r="809" spans="2:8">
      <c r="D809" s="19" t="str">
        <f>CONCATENATE(учреждения!$A$13)</f>
        <v>спорт</v>
      </c>
      <c r="E809" s="65" t="s">
        <v>789</v>
      </c>
      <c r="F809" s="20">
        <v>211</v>
      </c>
      <c r="G809" s="20">
        <v>111</v>
      </c>
      <c r="H809" s="39" t="s">
        <v>296</v>
      </c>
    </row>
    <row r="810" spans="2:8">
      <c r="D810" s="19" t="str">
        <f>CONCATENATE(учреждения!$A$13)</f>
        <v>спорт</v>
      </c>
      <c r="E810" s="65" t="s">
        <v>792</v>
      </c>
      <c r="F810" s="20">
        <v>213</v>
      </c>
      <c r="G810" s="20">
        <v>119</v>
      </c>
      <c r="H810" s="39" t="s">
        <v>296</v>
      </c>
    </row>
    <row r="811" spans="2:8">
      <c r="D811" s="19" t="str">
        <f>CONCATENATE(учреждения!$A$13)</f>
        <v>спорт</v>
      </c>
      <c r="E811" s="65" t="s">
        <v>787</v>
      </c>
      <c r="F811" s="20">
        <v>510</v>
      </c>
      <c r="G811" s="20">
        <v>510</v>
      </c>
      <c r="H811" s="39" t="s">
        <v>301</v>
      </c>
    </row>
    <row r="812" spans="2:8">
      <c r="D812" s="19" t="str">
        <f>CONCATENATE(учреждения!$A$13)</f>
        <v>спорт</v>
      </c>
      <c r="E812" s="65" t="s">
        <v>788</v>
      </c>
      <c r="F812" s="20">
        <v>131</v>
      </c>
      <c r="G812" s="20">
        <v>130</v>
      </c>
      <c r="H812" s="39" t="s">
        <v>301</v>
      </c>
    </row>
    <row r="813" spans="2:8">
      <c r="D813" s="19" t="str">
        <f>CONCATENATE(учреждения!$A$13)</f>
        <v>спорт</v>
      </c>
      <c r="E813" s="65" t="s">
        <v>789</v>
      </c>
      <c r="F813" s="20">
        <v>211</v>
      </c>
      <c r="G813" s="20">
        <v>111</v>
      </c>
      <c r="H813" s="39" t="s">
        <v>301</v>
      </c>
    </row>
    <row r="814" spans="2:8">
      <c r="D814" s="19" t="str">
        <f>CONCATENATE(учреждения!$A$13)</f>
        <v>спорт</v>
      </c>
      <c r="E814" s="65" t="s">
        <v>789</v>
      </c>
      <c r="F814" s="20">
        <v>266</v>
      </c>
      <c r="G814" s="20">
        <v>111</v>
      </c>
      <c r="H814" s="39" t="s">
        <v>301</v>
      </c>
    </row>
    <row r="815" spans="2:8">
      <c r="D815" s="19" t="str">
        <f>CONCATENATE(учреждения!$A$13)</f>
        <v>спорт</v>
      </c>
      <c r="E815" s="65" t="s">
        <v>790</v>
      </c>
      <c r="F815" s="20">
        <v>212</v>
      </c>
      <c r="G815" s="20">
        <v>112</v>
      </c>
      <c r="H815" s="39" t="s">
        <v>301</v>
      </c>
    </row>
    <row r="816" spans="2:8">
      <c r="D816" s="19" t="str">
        <f>CONCATENATE(учреждения!$A$13)</f>
        <v>спорт</v>
      </c>
      <c r="E816" s="65" t="s">
        <v>790</v>
      </c>
      <c r="F816" s="20">
        <v>226</v>
      </c>
      <c r="G816" s="20">
        <v>112</v>
      </c>
      <c r="H816" s="39" t="s">
        <v>301</v>
      </c>
    </row>
    <row r="817" spans="4:8">
      <c r="D817" s="19" t="str">
        <f>CONCATENATE(учреждения!$A$13)</f>
        <v>спорт</v>
      </c>
      <c r="E817" s="65" t="s">
        <v>790</v>
      </c>
      <c r="F817" s="20">
        <v>266</v>
      </c>
      <c r="G817" s="20">
        <v>112</v>
      </c>
      <c r="H817" s="39" t="s">
        <v>301</v>
      </c>
    </row>
    <row r="818" spans="4:8">
      <c r="D818" s="19" t="str">
        <f>CONCATENATE(учреждения!$A$13)</f>
        <v>спорт</v>
      </c>
      <c r="E818" s="65" t="s">
        <v>791</v>
      </c>
      <c r="F818" s="20">
        <v>226</v>
      </c>
      <c r="G818" s="20">
        <v>113</v>
      </c>
      <c r="H818" s="39" t="s">
        <v>301</v>
      </c>
    </row>
    <row r="819" spans="4:8">
      <c r="D819" s="19" t="str">
        <f>CONCATENATE(учреждения!$A$13)</f>
        <v>спорт</v>
      </c>
      <c r="E819" s="65" t="s">
        <v>792</v>
      </c>
      <c r="F819" s="20">
        <v>213</v>
      </c>
      <c r="G819" s="20">
        <v>119</v>
      </c>
      <c r="H819" s="39" t="s">
        <v>301</v>
      </c>
    </row>
    <row r="820" spans="4:8">
      <c r="D820" s="19" t="str">
        <f>CONCATENATE(учреждения!$A$13)</f>
        <v>спорт</v>
      </c>
      <c r="E820" s="65" t="s">
        <v>793</v>
      </c>
      <c r="F820" s="20">
        <v>221</v>
      </c>
      <c r="G820" s="20">
        <v>244</v>
      </c>
      <c r="H820" s="39" t="s">
        <v>301</v>
      </c>
    </row>
    <row r="821" spans="4:8">
      <c r="D821" s="19" t="str">
        <f>CONCATENATE(учреждения!$A$13)</f>
        <v>спорт</v>
      </c>
      <c r="E821" s="65" t="s">
        <v>793</v>
      </c>
      <c r="F821" s="20">
        <v>222</v>
      </c>
      <c r="G821" s="20">
        <v>244</v>
      </c>
      <c r="H821" s="39" t="s">
        <v>301</v>
      </c>
    </row>
    <row r="822" spans="4:8">
      <c r="D822" s="19" t="str">
        <f>CONCATENATE(учреждения!$A$13)</f>
        <v>спорт</v>
      </c>
      <c r="E822" s="65" t="s">
        <v>794</v>
      </c>
      <c r="F822" s="20">
        <v>2231</v>
      </c>
      <c r="G822" s="20">
        <v>244</v>
      </c>
      <c r="H822" s="39" t="s">
        <v>301</v>
      </c>
    </row>
    <row r="823" spans="4:8">
      <c r="D823" s="19" t="str">
        <f>CONCATENATE(учреждения!$A$13)</f>
        <v>спорт</v>
      </c>
      <c r="E823" s="65" t="s">
        <v>795</v>
      </c>
      <c r="F823" s="20">
        <v>2232</v>
      </c>
      <c r="G823" s="20">
        <v>244</v>
      </c>
      <c r="H823" s="39" t="s">
        <v>301</v>
      </c>
    </row>
    <row r="824" spans="4:8">
      <c r="D824" s="19" t="str">
        <f>CONCATENATE(учреждения!$A$13)</f>
        <v>спорт</v>
      </c>
      <c r="E824" s="65" t="s">
        <v>796</v>
      </c>
      <c r="F824" s="20">
        <v>2233</v>
      </c>
      <c r="G824" s="20">
        <v>244</v>
      </c>
      <c r="H824" s="39" t="s">
        <v>301</v>
      </c>
    </row>
    <row r="825" spans="4:8">
      <c r="D825" s="19" t="str">
        <f>CONCATENATE(учреждения!$A$13)</f>
        <v>спорт</v>
      </c>
      <c r="E825" s="65" t="s">
        <v>797</v>
      </c>
      <c r="F825" s="20">
        <v>2234</v>
      </c>
      <c r="G825" s="20">
        <v>244</v>
      </c>
      <c r="H825" s="39" t="s">
        <v>301</v>
      </c>
    </row>
    <row r="826" spans="4:8">
      <c r="D826" s="19" t="str">
        <f>CONCATENATE(учреждения!$A$13)</f>
        <v>спорт</v>
      </c>
      <c r="E826" s="65" t="s">
        <v>793</v>
      </c>
      <c r="F826" s="20">
        <v>225</v>
      </c>
      <c r="G826" s="20">
        <v>244</v>
      </c>
      <c r="H826" s="39" t="s">
        <v>301</v>
      </c>
    </row>
    <row r="827" spans="4:8">
      <c r="D827" s="19" t="str">
        <f>CONCATENATE(учреждения!$A$13)</f>
        <v>спорт</v>
      </c>
      <c r="E827" s="65" t="s">
        <v>793</v>
      </c>
      <c r="F827" s="20">
        <v>226</v>
      </c>
      <c r="G827" s="20">
        <v>244</v>
      </c>
      <c r="H827" s="39" t="s">
        <v>301</v>
      </c>
    </row>
    <row r="828" spans="4:8">
      <c r="D828" s="19" t="str">
        <f>CONCATENATE(учреждения!$A$13)</f>
        <v>спорт</v>
      </c>
      <c r="E828" s="65" t="s">
        <v>793</v>
      </c>
      <c r="F828" s="20">
        <v>227</v>
      </c>
      <c r="G828" s="20">
        <v>244</v>
      </c>
      <c r="H828" s="39" t="s">
        <v>301</v>
      </c>
    </row>
    <row r="829" spans="4:8">
      <c r="D829" s="19" t="str">
        <f>CONCATENATE(учреждения!$A$13)</f>
        <v>спорт</v>
      </c>
      <c r="E829" s="65" t="s">
        <v>793</v>
      </c>
      <c r="F829" s="20">
        <v>228</v>
      </c>
      <c r="G829" s="20">
        <v>244</v>
      </c>
      <c r="H829" s="39" t="s">
        <v>301</v>
      </c>
    </row>
    <row r="830" spans="4:8">
      <c r="D830" s="19" t="str">
        <f>CONCATENATE(учреждения!$A$13)</f>
        <v>спорт</v>
      </c>
      <c r="E830" s="65" t="s">
        <v>793</v>
      </c>
      <c r="F830" s="20">
        <v>310</v>
      </c>
      <c r="G830" s="20">
        <v>244</v>
      </c>
      <c r="H830" s="39" t="s">
        <v>301</v>
      </c>
    </row>
    <row r="831" spans="4:8">
      <c r="D831" s="19" t="str">
        <f>CONCATENATE(учреждения!$A$13)</f>
        <v>спорт</v>
      </c>
      <c r="E831" s="65" t="s">
        <v>793</v>
      </c>
      <c r="F831" s="20">
        <v>341</v>
      </c>
      <c r="G831" s="20">
        <v>244</v>
      </c>
      <c r="H831" s="39" t="s">
        <v>301</v>
      </c>
    </row>
    <row r="832" spans="4:8">
      <c r="D832" s="19" t="str">
        <f>CONCATENATE(учреждения!$A$13)</f>
        <v>спорт</v>
      </c>
      <c r="E832" s="65" t="s">
        <v>793</v>
      </c>
      <c r="F832" s="20">
        <v>343</v>
      </c>
      <c r="G832" s="20">
        <v>244</v>
      </c>
      <c r="H832" s="39" t="s">
        <v>301</v>
      </c>
    </row>
    <row r="833" spans="2:8">
      <c r="D833" s="19" t="str">
        <f>CONCATENATE(учреждения!$A$13)</f>
        <v>спорт</v>
      </c>
      <c r="E833" s="65" t="s">
        <v>793</v>
      </c>
      <c r="F833" s="20">
        <v>344</v>
      </c>
      <c r="G833" s="20">
        <v>244</v>
      </c>
      <c r="H833" s="39" t="s">
        <v>301</v>
      </c>
    </row>
    <row r="834" spans="2:8">
      <c r="D834" s="19" t="str">
        <f>CONCATENATE(учреждения!$A$13)</f>
        <v>спорт</v>
      </c>
      <c r="E834" s="65" t="s">
        <v>793</v>
      </c>
      <c r="F834" s="20">
        <v>345</v>
      </c>
      <c r="G834" s="20">
        <v>244</v>
      </c>
      <c r="H834" s="39" t="s">
        <v>301</v>
      </c>
    </row>
    <row r="835" spans="2:8">
      <c r="D835" s="19" t="str">
        <f>CONCATENATE(учреждения!$A$13)</f>
        <v>спорт</v>
      </c>
      <c r="E835" s="65" t="s">
        <v>793</v>
      </c>
      <c r="F835" s="20">
        <v>346</v>
      </c>
      <c r="G835" s="20">
        <v>244</v>
      </c>
      <c r="H835" s="39" t="s">
        <v>301</v>
      </c>
    </row>
    <row r="836" spans="2:8">
      <c r="D836" s="19" t="str">
        <f>CONCATENATE(учреждения!$A$13)</f>
        <v>спорт</v>
      </c>
      <c r="E836" s="65" t="s">
        <v>793</v>
      </c>
      <c r="F836" s="20">
        <v>349</v>
      </c>
      <c r="G836" s="20">
        <v>244</v>
      </c>
      <c r="H836" s="39" t="s">
        <v>301</v>
      </c>
    </row>
    <row r="837" spans="2:8">
      <c r="D837" s="19" t="str">
        <f>CONCATENATE(учреждения!$A$13)</f>
        <v>спорт</v>
      </c>
      <c r="E837" s="65" t="s">
        <v>793</v>
      </c>
      <c r="F837" s="20">
        <v>353</v>
      </c>
      <c r="G837" s="20">
        <v>244</v>
      </c>
      <c r="H837" s="20">
        <v>1102</v>
      </c>
    </row>
    <row r="838" spans="2:8">
      <c r="D838" s="19" t="str">
        <f>CONCATENATE(учреждения!$A$13)</f>
        <v>спорт</v>
      </c>
      <c r="E838" s="65" t="s">
        <v>798</v>
      </c>
      <c r="F838" s="20">
        <v>291</v>
      </c>
      <c r="G838" s="20">
        <v>851</v>
      </c>
      <c r="H838" s="39" t="s">
        <v>301</v>
      </c>
    </row>
    <row r="839" spans="2:8">
      <c r="D839" s="19" t="str">
        <f>CONCATENATE(учреждения!$A$13)</f>
        <v>спорт</v>
      </c>
      <c r="E839" s="65" t="s">
        <v>799</v>
      </c>
      <c r="F839" s="20">
        <v>291</v>
      </c>
      <c r="G839" s="20">
        <v>852</v>
      </c>
      <c r="H839" s="39" t="s">
        <v>301</v>
      </c>
    </row>
    <row r="840" spans="2:8">
      <c r="D840" s="19" t="str">
        <f>CONCATENATE(учреждения!$A$13)</f>
        <v>спорт</v>
      </c>
      <c r="E840" s="65" t="s">
        <v>800</v>
      </c>
      <c r="F840" s="20">
        <v>291</v>
      </c>
      <c r="G840" s="20">
        <v>853</v>
      </c>
      <c r="H840" s="39" t="s">
        <v>301</v>
      </c>
    </row>
    <row r="841" spans="2:8">
      <c r="D841" s="19" t="str">
        <f>CONCATENATE(учреждения!$A$13)</f>
        <v>спорт</v>
      </c>
      <c r="E841" s="65" t="s">
        <v>801</v>
      </c>
      <c r="F841" s="20">
        <v>510</v>
      </c>
      <c r="G841" s="20">
        <v>510</v>
      </c>
      <c r="H841" s="39" t="s">
        <v>301</v>
      </c>
    </row>
    <row r="842" spans="2:8">
      <c r="D842" s="19" t="str">
        <f>CONCATENATE(учреждения!$A$13)</f>
        <v>спорт</v>
      </c>
      <c r="E842" s="65" t="s">
        <v>802</v>
      </c>
      <c r="F842" s="20">
        <v>131</v>
      </c>
      <c r="G842" s="20">
        <v>130</v>
      </c>
      <c r="H842" s="39" t="s">
        <v>301</v>
      </c>
    </row>
    <row r="843" spans="2:8">
      <c r="D843" s="19" t="str">
        <f>CONCATENATE(учреждения!$A$13)</f>
        <v>спорт</v>
      </c>
      <c r="E843" s="65" t="s">
        <v>803</v>
      </c>
      <c r="F843" s="20">
        <v>211</v>
      </c>
      <c r="G843" s="20">
        <v>111</v>
      </c>
      <c r="H843" s="39" t="s">
        <v>301</v>
      </c>
    </row>
    <row r="844" spans="2:8">
      <c r="D844" s="19" t="str">
        <f>CONCATENATE(учреждения!$A$13)</f>
        <v>спорт</v>
      </c>
      <c r="E844" s="65" t="s">
        <v>804</v>
      </c>
      <c r="F844" s="20">
        <v>213</v>
      </c>
      <c r="G844" s="20">
        <v>119</v>
      </c>
      <c r="H844" s="39" t="s">
        <v>301</v>
      </c>
    </row>
    <row r="845" spans="2:8">
      <c r="D845" s="19" t="str">
        <f>CONCATENATE(учреждения!$A$13)</f>
        <v>спорт</v>
      </c>
      <c r="E845" s="65" t="s">
        <v>805</v>
      </c>
      <c r="F845" s="20">
        <v>131</v>
      </c>
      <c r="G845" s="20">
        <v>130</v>
      </c>
      <c r="H845" s="39" t="s">
        <v>301</v>
      </c>
    </row>
    <row r="846" spans="2:8">
      <c r="D846" s="19" t="str">
        <f>CONCATENATE(учреждения!$A$13)</f>
        <v>спорт</v>
      </c>
      <c r="E846" s="65" t="s">
        <v>806</v>
      </c>
      <c r="F846" s="20">
        <v>211</v>
      </c>
      <c r="G846" s="20">
        <v>111</v>
      </c>
      <c r="H846" s="39" t="s">
        <v>301</v>
      </c>
    </row>
    <row r="847" spans="2:8">
      <c r="D847" s="19" t="str">
        <f>CONCATENATE(учреждения!$A$13)</f>
        <v>спорт</v>
      </c>
      <c r="E847" s="65" t="s">
        <v>807</v>
      </c>
      <c r="F847" s="20">
        <v>213</v>
      </c>
      <c r="G847" s="20">
        <v>119</v>
      </c>
      <c r="H847" s="39" t="s">
        <v>301</v>
      </c>
    </row>
    <row r="848" spans="2:8">
      <c r="B848" s="19" t="s">
        <v>200</v>
      </c>
      <c r="D848" s="19" t="str">
        <f>CONCATENATE(учреждения!$A$3)</f>
        <v>МФЦ</v>
      </c>
      <c r="E848" s="65" t="s">
        <v>808</v>
      </c>
      <c r="F848" s="20">
        <v>510</v>
      </c>
      <c r="G848" s="20">
        <v>510</v>
      </c>
      <c r="H848" s="39" t="s">
        <v>302</v>
      </c>
    </row>
    <row r="849" spans="4:8">
      <c r="D849" s="19" t="str">
        <f>CONCATENATE(учреждения!$A$3)</f>
        <v>МФЦ</v>
      </c>
      <c r="E849" s="65" t="s">
        <v>809</v>
      </c>
      <c r="F849" s="20">
        <v>131</v>
      </c>
      <c r="G849" s="20">
        <v>130</v>
      </c>
      <c r="H849" s="39" t="s">
        <v>302</v>
      </c>
    </row>
    <row r="850" spans="4:8">
      <c r="D850" s="19" t="str">
        <f>CONCATENATE(учреждения!$A$3)</f>
        <v>МФЦ</v>
      </c>
      <c r="E850" s="65" t="s">
        <v>810</v>
      </c>
      <c r="F850" s="20">
        <v>211</v>
      </c>
      <c r="G850" s="20">
        <v>111</v>
      </c>
      <c r="H850" s="39" t="s">
        <v>302</v>
      </c>
    </row>
    <row r="851" spans="4:8">
      <c r="D851" s="19" t="str">
        <f>CONCATENATE(учреждения!$A$3)</f>
        <v>МФЦ</v>
      </c>
      <c r="E851" s="65" t="s">
        <v>810</v>
      </c>
      <c r="F851" s="20">
        <v>266</v>
      </c>
      <c r="G851" s="20">
        <v>111</v>
      </c>
      <c r="H851" s="39" t="s">
        <v>302</v>
      </c>
    </row>
    <row r="852" spans="4:8">
      <c r="D852" s="19" t="str">
        <f>CONCATENATE(учреждения!$A$3)</f>
        <v>МФЦ</v>
      </c>
      <c r="E852" s="65" t="s">
        <v>811</v>
      </c>
      <c r="F852" s="20">
        <v>212</v>
      </c>
      <c r="G852" s="20">
        <v>112</v>
      </c>
      <c r="H852" s="39" t="s">
        <v>302</v>
      </c>
    </row>
    <row r="853" spans="4:8">
      <c r="D853" s="19" t="str">
        <f>CONCATENATE(учреждения!$A$3)</f>
        <v>МФЦ</v>
      </c>
      <c r="E853" s="65" t="s">
        <v>811</v>
      </c>
      <c r="F853" s="20">
        <v>226</v>
      </c>
      <c r="G853" s="20">
        <v>112</v>
      </c>
      <c r="H853" s="39" t="s">
        <v>302</v>
      </c>
    </row>
    <row r="854" spans="4:8">
      <c r="D854" s="19" t="str">
        <f>CONCATENATE(учреждения!$A$3)</f>
        <v>МФЦ</v>
      </c>
      <c r="E854" s="65" t="s">
        <v>811</v>
      </c>
      <c r="F854" s="20">
        <v>266</v>
      </c>
      <c r="G854" s="20">
        <v>112</v>
      </c>
      <c r="H854" s="39" t="s">
        <v>302</v>
      </c>
    </row>
    <row r="855" spans="4:8">
      <c r="D855" s="19" t="str">
        <f>CONCATENATE(учреждения!$A$3)</f>
        <v>МФЦ</v>
      </c>
      <c r="E855" s="65" t="s">
        <v>812</v>
      </c>
      <c r="F855" s="20">
        <v>213</v>
      </c>
      <c r="G855" s="20">
        <v>119</v>
      </c>
      <c r="H855" s="39" t="s">
        <v>302</v>
      </c>
    </row>
    <row r="856" spans="4:8">
      <c r="D856" s="19" t="str">
        <f>CONCATENATE(учреждения!$A$3)</f>
        <v>МФЦ</v>
      </c>
      <c r="E856" s="65" t="s">
        <v>813</v>
      </c>
      <c r="F856" s="20">
        <v>221</v>
      </c>
      <c r="G856" s="20">
        <v>244</v>
      </c>
      <c r="H856" s="39" t="s">
        <v>302</v>
      </c>
    </row>
    <row r="857" spans="4:8">
      <c r="D857" s="19" t="str">
        <f>CONCATENATE(учреждения!$A$3)</f>
        <v>МФЦ</v>
      </c>
      <c r="E857" s="65" t="s">
        <v>813</v>
      </c>
      <c r="F857" s="20">
        <v>222</v>
      </c>
      <c r="G857" s="20">
        <v>244</v>
      </c>
      <c r="H857" s="39" t="s">
        <v>302</v>
      </c>
    </row>
    <row r="858" spans="4:8">
      <c r="D858" s="19" t="str">
        <f>CONCATENATE(учреждения!$A$3)</f>
        <v>МФЦ</v>
      </c>
      <c r="E858" s="65" t="s">
        <v>814</v>
      </c>
      <c r="F858" s="20">
        <v>2231</v>
      </c>
      <c r="G858" s="20">
        <v>244</v>
      </c>
      <c r="H858" s="39" t="s">
        <v>302</v>
      </c>
    </row>
    <row r="859" spans="4:8">
      <c r="D859" s="19" t="str">
        <f>CONCATENATE(учреждения!$A$3)</f>
        <v>МФЦ</v>
      </c>
      <c r="E859" s="65" t="s">
        <v>815</v>
      </c>
      <c r="F859" s="20">
        <v>2232</v>
      </c>
      <c r="G859" s="20">
        <v>244</v>
      </c>
      <c r="H859" s="39" t="s">
        <v>302</v>
      </c>
    </row>
    <row r="860" spans="4:8">
      <c r="D860" s="19" t="str">
        <f>CONCATENATE(учреждения!$A$3)</f>
        <v>МФЦ</v>
      </c>
      <c r="E860" s="65" t="s">
        <v>816</v>
      </c>
      <c r="F860" s="20">
        <v>2234</v>
      </c>
      <c r="G860" s="20">
        <v>244</v>
      </c>
      <c r="H860" s="39" t="s">
        <v>302</v>
      </c>
    </row>
    <row r="861" spans="4:8">
      <c r="D861" s="19" t="str">
        <f>CONCATENATE(учреждения!$A$3)</f>
        <v>МФЦ</v>
      </c>
      <c r="E861" s="65" t="s">
        <v>813</v>
      </c>
      <c r="F861" s="20">
        <v>225</v>
      </c>
      <c r="G861" s="20">
        <v>244</v>
      </c>
      <c r="H861" s="39" t="s">
        <v>302</v>
      </c>
    </row>
    <row r="862" spans="4:8">
      <c r="D862" s="19" t="str">
        <f>CONCATENATE(учреждения!$A$3)</f>
        <v>МФЦ</v>
      </c>
      <c r="E862" s="65" t="s">
        <v>813</v>
      </c>
      <c r="F862" s="20">
        <v>226</v>
      </c>
      <c r="G862" s="20">
        <v>244</v>
      </c>
      <c r="H862" s="39" t="s">
        <v>302</v>
      </c>
    </row>
    <row r="863" spans="4:8">
      <c r="D863" s="19" t="str">
        <f>CONCATENATE(учреждения!$A$3)</f>
        <v>МФЦ</v>
      </c>
      <c r="E863" s="65" t="s">
        <v>813</v>
      </c>
      <c r="F863" s="20">
        <v>227</v>
      </c>
      <c r="G863" s="20">
        <v>244</v>
      </c>
      <c r="H863" s="39" t="s">
        <v>302</v>
      </c>
    </row>
    <row r="864" spans="4:8">
      <c r="D864" s="19" t="str">
        <f>CONCATENATE(учреждения!$A$3)</f>
        <v>МФЦ</v>
      </c>
      <c r="E864" s="65" t="s">
        <v>813</v>
      </c>
      <c r="F864" s="20">
        <v>310</v>
      </c>
      <c r="G864" s="20">
        <v>244</v>
      </c>
      <c r="H864" s="39" t="s">
        <v>302</v>
      </c>
    </row>
    <row r="865" spans="2:8">
      <c r="D865" s="19" t="str">
        <f>CONCATENATE(учреждения!$A$3)</f>
        <v>МФЦ</v>
      </c>
      <c r="E865" s="65" t="s">
        <v>817</v>
      </c>
      <c r="F865" s="20">
        <v>2233</v>
      </c>
      <c r="G865" s="20">
        <v>244</v>
      </c>
      <c r="H865" s="39" t="s">
        <v>302</v>
      </c>
    </row>
    <row r="866" spans="2:8">
      <c r="D866" s="19" t="str">
        <f>CONCATENATE(учреждения!$A$3)</f>
        <v>МФЦ</v>
      </c>
      <c r="E866" s="65" t="s">
        <v>813</v>
      </c>
      <c r="F866" s="20">
        <v>343</v>
      </c>
      <c r="G866" s="20">
        <v>244</v>
      </c>
      <c r="H866" s="39" t="s">
        <v>302</v>
      </c>
    </row>
    <row r="867" spans="2:8">
      <c r="D867" s="19" t="str">
        <f>CONCATENATE(учреждения!$A$3)</f>
        <v>МФЦ</v>
      </c>
      <c r="E867" s="65" t="s">
        <v>813</v>
      </c>
      <c r="F867" s="20">
        <v>344</v>
      </c>
      <c r="G867" s="20">
        <v>244</v>
      </c>
      <c r="H867" s="39" t="s">
        <v>302</v>
      </c>
    </row>
    <row r="868" spans="2:8">
      <c r="D868" s="19" t="str">
        <f>CONCATENATE(учреждения!$A$3)</f>
        <v>МФЦ</v>
      </c>
      <c r="E868" s="65" t="s">
        <v>813</v>
      </c>
      <c r="F868" s="20">
        <v>345</v>
      </c>
      <c r="G868" s="20">
        <v>244</v>
      </c>
      <c r="H868" s="39" t="s">
        <v>302</v>
      </c>
    </row>
    <row r="869" spans="2:8">
      <c r="D869" s="19" t="str">
        <f>CONCATENATE(учреждения!$A$3)</f>
        <v>МФЦ</v>
      </c>
      <c r="E869" s="65" t="s">
        <v>813</v>
      </c>
      <c r="F869" s="20">
        <v>346</v>
      </c>
      <c r="G869" s="20">
        <v>244</v>
      </c>
      <c r="H869" s="39" t="s">
        <v>302</v>
      </c>
    </row>
    <row r="870" spans="2:8">
      <c r="D870" s="19" t="str">
        <f>CONCATENATE(учреждения!$A$3)</f>
        <v>МФЦ</v>
      </c>
      <c r="E870" s="65" t="s">
        <v>813</v>
      </c>
      <c r="F870" s="20">
        <v>349</v>
      </c>
      <c r="G870" s="20">
        <v>244</v>
      </c>
      <c r="H870" s="39" t="s">
        <v>302</v>
      </c>
    </row>
    <row r="871" spans="2:8">
      <c r="D871" s="19" t="str">
        <f>CONCATENATE(учреждения!$A$3)</f>
        <v>МФЦ</v>
      </c>
      <c r="E871" s="65" t="s">
        <v>813</v>
      </c>
      <c r="F871" s="20">
        <v>352</v>
      </c>
      <c r="G871" s="20">
        <v>244</v>
      </c>
      <c r="H871" s="39" t="s">
        <v>302</v>
      </c>
    </row>
    <row r="872" spans="2:8">
      <c r="D872" s="19" t="str">
        <f>CONCATENATE(учреждения!$A$3)</f>
        <v>МФЦ</v>
      </c>
      <c r="E872" s="65" t="s">
        <v>813</v>
      </c>
      <c r="F872" s="20">
        <v>353</v>
      </c>
      <c r="G872" s="20">
        <v>244</v>
      </c>
      <c r="H872" s="39" t="s">
        <v>302</v>
      </c>
    </row>
    <row r="873" spans="2:8">
      <c r="D873" s="19" t="str">
        <f>CONCATENATE(учреждения!$A$3)</f>
        <v>МФЦ</v>
      </c>
      <c r="E873" s="65" t="s">
        <v>818</v>
      </c>
      <c r="F873" s="20">
        <v>291</v>
      </c>
      <c r="G873" s="20">
        <v>851</v>
      </c>
      <c r="H873" s="39" t="s">
        <v>302</v>
      </c>
    </row>
    <row r="874" spans="2:8">
      <c r="D874" s="19" t="str">
        <f>CONCATENATE(учреждения!$A$3)</f>
        <v>МФЦ</v>
      </c>
      <c r="E874" s="65" t="s">
        <v>819</v>
      </c>
      <c r="F874" s="20">
        <v>291</v>
      </c>
      <c r="G874" s="20">
        <v>852</v>
      </c>
      <c r="H874" s="39" t="s">
        <v>302</v>
      </c>
    </row>
    <row r="875" spans="2:8">
      <c r="D875" s="19" t="str">
        <f>CONCATENATE(учреждения!$A$3)</f>
        <v>МФЦ</v>
      </c>
      <c r="E875" s="65" t="s">
        <v>820</v>
      </c>
      <c r="F875" s="20">
        <v>291</v>
      </c>
      <c r="G875" s="20">
        <v>853</v>
      </c>
      <c r="H875" s="39" t="s">
        <v>302</v>
      </c>
    </row>
    <row r="876" spans="2:8">
      <c r="D876" s="19" t="str">
        <f>CONCATENATE(учреждения!$A$3)</f>
        <v>МФЦ</v>
      </c>
      <c r="E876" s="65" t="s">
        <v>820</v>
      </c>
      <c r="F876" s="20">
        <v>292</v>
      </c>
      <c r="G876" s="20">
        <v>853</v>
      </c>
      <c r="H876" s="39" t="s">
        <v>302</v>
      </c>
    </row>
    <row r="877" spans="2:8">
      <c r="D877" s="19" t="str">
        <f>CONCATENATE(учреждения!$A$3)</f>
        <v>МФЦ</v>
      </c>
      <c r="E877" s="65" t="s">
        <v>820</v>
      </c>
      <c r="F877" s="20">
        <v>293</v>
      </c>
      <c r="G877" s="20">
        <v>853</v>
      </c>
      <c r="H877" s="39" t="s">
        <v>302</v>
      </c>
    </row>
    <row r="878" spans="2:8">
      <c r="B878" s="19" t="s">
        <v>201</v>
      </c>
      <c r="D878" s="19" t="str">
        <f>CONCATENATE(учреждения!$A$11)</f>
        <v>газета</v>
      </c>
      <c r="E878" s="65" t="s">
        <v>821</v>
      </c>
      <c r="F878" s="20">
        <v>510</v>
      </c>
      <c r="G878" s="20">
        <v>510</v>
      </c>
      <c r="H878" s="39" t="s">
        <v>303</v>
      </c>
    </row>
    <row r="879" spans="2:8">
      <c r="D879" s="19" t="str">
        <f>CONCATENATE(учреждения!$A$11)</f>
        <v>газета</v>
      </c>
      <c r="E879" s="65" t="s">
        <v>822</v>
      </c>
      <c r="F879" s="20">
        <v>131</v>
      </c>
      <c r="G879" s="20">
        <v>130</v>
      </c>
      <c r="H879" s="39" t="s">
        <v>303</v>
      </c>
    </row>
    <row r="880" spans="2:8">
      <c r="D880" s="19" t="str">
        <f>CONCATENATE(учреждения!$A$11)</f>
        <v>газета</v>
      </c>
      <c r="E880" s="65" t="s">
        <v>823</v>
      </c>
      <c r="F880" s="20">
        <v>211</v>
      </c>
      <c r="G880" s="20">
        <v>111</v>
      </c>
      <c r="H880" s="39" t="s">
        <v>303</v>
      </c>
    </row>
    <row r="881" spans="1:8">
      <c r="D881" s="19" t="str">
        <f>CONCATENATE(учреждения!$A$11)</f>
        <v>газета</v>
      </c>
      <c r="E881" s="65" t="s">
        <v>824</v>
      </c>
      <c r="F881" s="20">
        <v>213</v>
      </c>
      <c r="G881" s="20">
        <v>119</v>
      </c>
      <c r="H881" s="39" t="s">
        <v>303</v>
      </c>
    </row>
    <row r="882" spans="1:8">
      <c r="D882" s="19" t="str">
        <f>CONCATENATE(учреждения!$A$11)</f>
        <v>газета</v>
      </c>
      <c r="E882" s="65" t="s">
        <v>825</v>
      </c>
      <c r="F882" s="20">
        <v>222</v>
      </c>
      <c r="G882" s="20">
        <v>244</v>
      </c>
      <c r="H882" s="39" t="s">
        <v>303</v>
      </c>
    </row>
    <row r="883" spans="1:8">
      <c r="D883" s="19" t="str">
        <f>CONCATENATE(учреждения!$A$11)</f>
        <v>газета</v>
      </c>
      <c r="E883" s="65" t="s">
        <v>826</v>
      </c>
      <c r="F883" s="20">
        <v>2232</v>
      </c>
      <c r="G883" s="20">
        <v>244</v>
      </c>
      <c r="H883" s="39" t="s">
        <v>303</v>
      </c>
    </row>
    <row r="884" spans="1:8">
      <c r="D884" s="19" t="str">
        <f>CONCATENATE(учреждения!$A$11)</f>
        <v>газета</v>
      </c>
      <c r="E884" s="65" t="s">
        <v>825</v>
      </c>
      <c r="F884" s="20">
        <v>226</v>
      </c>
      <c r="G884" s="20">
        <v>244</v>
      </c>
      <c r="H884" s="39" t="s">
        <v>303</v>
      </c>
    </row>
    <row r="885" spans="1:8">
      <c r="D885" s="19" t="str">
        <f>CONCATENATE(учреждения!$A$11)</f>
        <v>газета</v>
      </c>
      <c r="E885" s="65" t="s">
        <v>827</v>
      </c>
      <c r="F885" s="20">
        <v>510</v>
      </c>
      <c r="G885" s="20">
        <v>510</v>
      </c>
      <c r="H885" s="39" t="s">
        <v>303</v>
      </c>
    </row>
    <row r="886" spans="1:8">
      <c r="D886" s="19" t="str">
        <f>CONCATENATE(учреждения!$A$11)</f>
        <v>газета</v>
      </c>
      <c r="E886" s="65" t="s">
        <v>828</v>
      </c>
      <c r="F886" s="20">
        <v>131</v>
      </c>
      <c r="G886" s="20">
        <v>130</v>
      </c>
      <c r="H886" s="39" t="s">
        <v>303</v>
      </c>
    </row>
    <row r="887" spans="1:8">
      <c r="D887" s="19" t="str">
        <f>CONCATENATE(учреждения!$A$11)</f>
        <v>газета</v>
      </c>
      <c r="E887" s="65" t="s">
        <v>829</v>
      </c>
      <c r="F887" s="20">
        <v>211</v>
      </c>
      <c r="G887" s="20">
        <v>111</v>
      </c>
      <c r="H887" s="39" t="s">
        <v>303</v>
      </c>
    </row>
    <row r="888" spans="1:8">
      <c r="D888" s="19" t="str">
        <f>CONCATENATE(учреждения!$A$11)</f>
        <v>газета</v>
      </c>
      <c r="E888" s="65" t="s">
        <v>830</v>
      </c>
      <c r="F888" s="20">
        <v>213</v>
      </c>
      <c r="G888" s="20">
        <v>119</v>
      </c>
      <c r="H888" s="39" t="s">
        <v>303</v>
      </c>
    </row>
    <row r="889" spans="1:8">
      <c r="D889" s="19" t="str">
        <f>CONCATENATE(учреждения!$A$11)</f>
        <v>газета</v>
      </c>
      <c r="E889" s="65" t="s">
        <v>831</v>
      </c>
      <c r="F889" s="20">
        <v>222</v>
      </c>
      <c r="G889" s="20">
        <v>244</v>
      </c>
      <c r="H889" s="39" t="s">
        <v>303</v>
      </c>
    </row>
    <row r="890" spans="1:8">
      <c r="D890" s="19" t="str">
        <f>CONCATENATE(учреждения!$A$11)</f>
        <v>газета</v>
      </c>
      <c r="E890" s="65" t="s">
        <v>831</v>
      </c>
      <c r="F890" s="20">
        <v>226</v>
      </c>
      <c r="G890" s="20">
        <v>244</v>
      </c>
      <c r="H890" s="39" t="s">
        <v>303</v>
      </c>
    </row>
    <row r="891" spans="1:8">
      <c r="A891" s="19">
        <f>ROW()</f>
        <v>891</v>
      </c>
      <c r="D891" s="19" t="str">
        <f>CONCATENATE(учреждения!$A$11)</f>
        <v>газета</v>
      </c>
      <c r="E891" s="65" t="s">
        <v>832</v>
      </c>
      <c r="F891" s="20">
        <v>2232</v>
      </c>
      <c r="G891" s="20">
        <v>244</v>
      </c>
      <c r="H891" s="39" t="s">
        <v>303</v>
      </c>
    </row>
    <row r="892" spans="1:8">
      <c r="A892" s="19">
        <f>ROW()</f>
        <v>892</v>
      </c>
      <c r="B892" s="68" t="s">
        <v>202</v>
      </c>
      <c r="C892" s="68"/>
      <c r="D892" s="68"/>
      <c r="E892" s="69"/>
      <c r="F892" s="70"/>
      <c r="G892" s="70"/>
      <c r="H892" s="71"/>
    </row>
    <row r="893" spans="1:8">
      <c r="B893" s="142"/>
      <c r="C893" s="142"/>
      <c r="D893" s="142" t="str">
        <f>CONCATENATE(учреждения!$A$5)</f>
        <v>Школа</v>
      </c>
      <c r="E893" s="143" t="s">
        <v>835</v>
      </c>
      <c r="F893" s="144">
        <v>225</v>
      </c>
      <c r="G893" s="144">
        <v>244</v>
      </c>
      <c r="H893" s="43" t="s">
        <v>295</v>
      </c>
    </row>
    <row r="894" spans="1:8">
      <c r="A894" s="38">
        <f>ROW()</f>
        <v>894</v>
      </c>
      <c r="B894" s="38"/>
      <c r="C894" s="38"/>
      <c r="D894" s="145" t="str">
        <f>CONCATENATE(учреждения!$A$5)</f>
        <v>Школа</v>
      </c>
      <c r="E894" s="143" t="s">
        <v>835</v>
      </c>
      <c r="F894" s="146">
        <v>226</v>
      </c>
      <c r="G894" s="146">
        <v>244</v>
      </c>
      <c r="H894" s="42" t="s">
        <v>295</v>
      </c>
    </row>
    <row r="895" spans="1:8">
      <c r="E895" s="19"/>
      <c r="F895" s="19"/>
      <c r="G895" s="19"/>
      <c r="H895" s="20"/>
    </row>
    <row r="896" spans="1:8">
      <c r="D896" s="37"/>
      <c r="E896" s="37"/>
      <c r="F896" s="37"/>
      <c r="G896" s="37"/>
      <c r="H896" s="21"/>
    </row>
    <row r="897" spans="5:5">
      <c r="E897" s="66"/>
    </row>
    <row r="898" spans="5:5">
      <c r="E898" s="66"/>
    </row>
    <row r="899" spans="5:5">
      <c r="E899" s="66"/>
    </row>
    <row r="900" spans="5:5">
      <c r="E900" s="66"/>
    </row>
    <row r="901" spans="5:5">
      <c r="E901" s="66"/>
    </row>
    <row r="902" spans="5:5">
      <c r="E902" s="66"/>
    </row>
    <row r="903" spans="5:5">
      <c r="E903" s="66"/>
    </row>
    <row r="904" spans="5:5">
      <c r="E904" s="66"/>
    </row>
    <row r="905" spans="5:5">
      <c r="E905" s="66"/>
    </row>
    <row r="906" spans="5:5">
      <c r="E906" s="66"/>
    </row>
    <row r="907" spans="5:5">
      <c r="E907" s="66"/>
    </row>
    <row r="908" spans="5:5">
      <c r="E908" s="66"/>
    </row>
    <row r="909" spans="5:5">
      <c r="E909" s="66"/>
    </row>
    <row r="910" spans="5:5">
      <c r="E910" s="66"/>
    </row>
    <row r="911" spans="5:5">
      <c r="E911" s="66"/>
    </row>
    <row r="912" spans="5:5">
      <c r="E912" s="66"/>
    </row>
    <row r="913" spans="5:5">
      <c r="E913" s="66"/>
    </row>
    <row r="914" spans="5:5">
      <c r="E914" s="66"/>
    </row>
    <row r="915" spans="5:5">
      <c r="E915" s="66"/>
    </row>
    <row r="916" spans="5:5">
      <c r="E916" s="66"/>
    </row>
    <row r="917" spans="5:5">
      <c r="E917" s="66"/>
    </row>
    <row r="918" spans="5:5">
      <c r="E918" s="66"/>
    </row>
    <row r="919" spans="5:5">
      <c r="E919" s="66"/>
    </row>
    <row r="920" spans="5:5">
      <c r="E920" s="66"/>
    </row>
    <row r="921" spans="5:5">
      <c r="E921" s="66"/>
    </row>
    <row r="922" spans="5:5">
      <c r="E922" s="66"/>
    </row>
    <row r="923" spans="5:5">
      <c r="E923" s="66"/>
    </row>
    <row r="924" spans="5:5">
      <c r="E924" s="66"/>
    </row>
    <row r="925" spans="5:5">
      <c r="E925" s="66"/>
    </row>
    <row r="926" spans="5:5">
      <c r="E926" s="66"/>
    </row>
    <row r="927" spans="5:5">
      <c r="E927" s="66"/>
    </row>
    <row r="928" spans="5:5">
      <c r="E928" s="66"/>
    </row>
    <row r="944" spans="5:8" s="37" customFormat="1">
      <c r="E944" s="66"/>
      <c r="F944" s="21"/>
      <c r="G944" s="21"/>
      <c r="H944" s="41"/>
    </row>
    <row r="957" spans="4:8">
      <c r="D957" s="37"/>
      <c r="E957" s="66"/>
      <c r="F957" s="21"/>
      <c r="G957" s="21"/>
      <c r="H957" s="41"/>
    </row>
    <row r="1007" spans="4:8" s="37" customFormat="1">
      <c r="D1007" s="19"/>
      <c r="E1007" s="65"/>
      <c r="F1007" s="20"/>
      <c r="G1007" s="20"/>
      <c r="H1007" s="39"/>
    </row>
    <row r="1009" spans="4:8" s="37" customFormat="1">
      <c r="D1009" s="19"/>
      <c r="E1009" s="65"/>
      <c r="F1009" s="20"/>
      <c r="G1009" s="20"/>
      <c r="H1009" s="39"/>
    </row>
    <row r="1010" spans="4:8" s="37" customFormat="1">
      <c r="D1010" s="19"/>
      <c r="E1010" s="65"/>
      <c r="F1010" s="20"/>
      <c r="G1010" s="20"/>
      <c r="H1010" s="39"/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hyperlinks>
    <hyperlink ref="A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ТИТУЛ</vt:lpstr>
      <vt:lpstr>ПОКАЗАТЕЛИ</vt:lpstr>
      <vt:lpstr>ЗАКУПКИ</vt:lpstr>
      <vt:lpstr>ИНЫЕ ЦЕЛИ</vt:lpstr>
      <vt:lpstr>ЗАКУПКИ!Заголовки_для_печати</vt:lpstr>
      <vt:lpstr>'ИНЫЕ ЦЕЛИ'!Заголовки_для_печати</vt:lpstr>
      <vt:lpstr>ПОКАЗАТЕЛИ!Заголовки_для_печати</vt:lpstr>
      <vt:lpstr>ЗАКУПКИ!Область_печати</vt:lpstr>
      <vt:lpstr>'ИНЫЕ ЦЕЛИ'!Область_печати</vt:lpstr>
      <vt:lpstr>ПОКАЗАТЕЛИ!Область_печати</vt:lpstr>
      <vt:lpstr>ТИТУЛ!Область_печати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klemeshova</dc:creator>
  <cp:lastModifiedBy>кп</cp:lastModifiedBy>
  <cp:lastPrinted>2020-01-15T05:18:51Z</cp:lastPrinted>
  <dcterms:created xsi:type="dcterms:W3CDTF">2015-12-03T07:22:45Z</dcterms:created>
  <dcterms:modified xsi:type="dcterms:W3CDTF">2020-01-21T07:31:10Z</dcterms:modified>
</cp:coreProperties>
</file>